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8_{251B6B2E-E4B1-4AE2-9735-C085B9D57241}" xr6:coauthVersionLast="45" xr6:coauthVersionMax="45" xr10:uidLastSave="{00000000-0000-0000-0000-000000000000}"/>
  <bookViews>
    <workbookView xWindow="-120" yWindow="-120" windowWidth="19440" windowHeight="15000" xr2:uid="{166BED31-9241-4C6F-980B-D76C9912A47D}"/>
  </bookViews>
  <sheets>
    <sheet name="lekötések" sheetId="1" r:id="rId1"/>
    <sheet name="következő hétfő" sheetId="2" r:id="rId2"/>
    <sheet name="átadás" sheetId="6" r:id="rId3"/>
    <sheet name="naptár" sheetId="10" r:id="rId4"/>
    <sheet name="időszakok" sheetId="12" r:id="rId5"/>
    <sheet name="határidő" sheetId="13" r:id="rId6"/>
  </sheets>
  <definedNames>
    <definedName name="_xlnm._FilterDatabase" localSheetId="2" hidden="1">átadás!$A$1:$C$177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3" l="1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XFD1" i="12" l="1"/>
  <c r="A1" i="12" s="1"/>
  <c r="XFD2" i="12"/>
  <c r="A2" i="12" s="1"/>
  <c r="XFD3" i="12"/>
  <c r="A3" i="12" s="1"/>
  <c r="XFD4" i="12"/>
  <c r="A4" i="12" s="1"/>
  <c r="XFD5" i="12"/>
  <c r="A5" i="12" s="1"/>
  <c r="XFD6" i="12"/>
  <c r="A6" i="12" s="1"/>
  <c r="XFD7" i="12"/>
  <c r="A7" i="12" s="1"/>
  <c r="XFD8" i="12"/>
  <c r="A8" i="12" s="1"/>
  <c r="XFD9" i="12"/>
  <c r="A9" i="12" s="1"/>
  <c r="XFD10" i="12"/>
  <c r="A10" i="12" s="1"/>
  <c r="XFD11" i="12"/>
  <c r="B1" i="12" s="1"/>
  <c r="XFD12" i="12"/>
  <c r="B2" i="12" s="1"/>
  <c r="XFD13" i="12"/>
  <c r="B3" i="12" s="1"/>
  <c r="XFD14" i="12"/>
  <c r="B4" i="12" s="1"/>
  <c r="XFD15" i="12"/>
  <c r="B5" i="12" s="1"/>
  <c r="XFD16" i="12"/>
  <c r="B6" i="12" s="1"/>
  <c r="XFD17" i="12"/>
  <c r="B7" i="12" s="1"/>
  <c r="XFD18" i="12"/>
  <c r="B8" i="12" s="1"/>
  <c r="XFD19" i="12"/>
  <c r="B9" i="12" s="1"/>
  <c r="XFD20" i="12"/>
  <c r="B10" i="12" s="1"/>
  <c r="XFD21" i="12"/>
  <c r="C1" i="12" s="1"/>
  <c r="XFD22" i="12"/>
  <c r="C2" i="12" s="1"/>
  <c r="XFD23" i="12"/>
  <c r="C3" i="12" s="1"/>
  <c r="XFD24" i="12"/>
  <c r="C4" i="12" s="1"/>
  <c r="XFD25" i="12"/>
  <c r="C5" i="12" s="1"/>
  <c r="XFD26" i="12"/>
  <c r="C6" i="12" s="1"/>
  <c r="XFD27" i="12"/>
  <c r="C7" i="12" s="1"/>
  <c r="XFD28" i="12"/>
  <c r="C8" i="12" s="1"/>
  <c r="XFD29" i="12"/>
  <c r="C9" i="12" s="1"/>
  <c r="XFD30" i="12"/>
  <c r="C10" i="12" s="1"/>
  <c r="XFD31" i="12"/>
  <c r="D1" i="12" s="1"/>
  <c r="XFD32" i="12"/>
  <c r="D2" i="12" s="1"/>
  <c r="XFD33" i="12"/>
  <c r="D3" i="12" s="1"/>
  <c r="XFD34" i="12"/>
  <c r="D4" i="12" s="1"/>
  <c r="XFD35" i="12"/>
  <c r="D5" i="12" s="1"/>
  <c r="XFD36" i="12"/>
  <c r="D6" i="12" s="1"/>
  <c r="XFD37" i="12"/>
  <c r="D7" i="12" s="1"/>
  <c r="XFD38" i="12"/>
  <c r="D8" i="12" s="1"/>
  <c r="XFD39" i="12"/>
  <c r="D9" i="12" s="1"/>
  <c r="XFD40" i="12"/>
  <c r="D10" i="12" s="1"/>
  <c r="XFD41" i="12"/>
  <c r="E1" i="12" s="1"/>
  <c r="XFD42" i="12"/>
  <c r="E2" i="12" s="1"/>
  <c r="XFD43" i="12"/>
  <c r="E3" i="12" s="1"/>
  <c r="XFD44" i="12"/>
  <c r="E4" i="12" s="1"/>
  <c r="XFD45" i="12"/>
  <c r="E5" i="12" s="1"/>
  <c r="XFD46" i="12"/>
  <c r="E6" i="12" s="1"/>
  <c r="XFD47" i="12"/>
  <c r="E7" i="12" s="1"/>
  <c r="XFD48" i="12"/>
  <c r="E8" i="12" s="1"/>
  <c r="XFD49" i="12"/>
  <c r="E9" i="12" s="1"/>
  <c r="XFD50" i="12"/>
  <c r="E10" i="12" s="1"/>
  <c r="C32" i="12" l="1"/>
  <c r="C31" i="12"/>
  <c r="C30" i="12"/>
  <c r="C29" i="12"/>
  <c r="C28" i="12"/>
  <c r="C27" i="12"/>
  <c r="C26" i="12"/>
  <c r="C25" i="12"/>
  <c r="C24" i="12"/>
  <c r="C23" i="12"/>
  <c r="E21" i="12"/>
  <c r="E20" i="12"/>
  <c r="E19" i="12"/>
  <c r="E18" i="12"/>
  <c r="E17" i="12"/>
  <c r="E16" i="12"/>
  <c r="E15" i="12"/>
  <c r="E14" i="12"/>
  <c r="E13" i="12"/>
  <c r="E12" i="12"/>
  <c r="D21" i="12"/>
  <c r="D20" i="12"/>
  <c r="D19" i="12"/>
  <c r="D18" i="12"/>
  <c r="D17" i="12"/>
  <c r="D16" i="12"/>
  <c r="D15" i="12"/>
  <c r="D14" i="12"/>
  <c r="D13" i="12"/>
  <c r="D12" i="12"/>
  <c r="C21" i="12"/>
  <c r="C20" i="12"/>
  <c r="C19" i="12"/>
  <c r="C18" i="12"/>
  <c r="C17" i="12"/>
  <c r="C16" i="12"/>
  <c r="C15" i="12"/>
  <c r="C14" i="12"/>
  <c r="C13" i="12"/>
  <c r="C12" i="12"/>
  <c r="B21" i="12"/>
  <c r="B20" i="12"/>
  <c r="B19" i="12"/>
  <c r="B18" i="12"/>
  <c r="B17" i="12"/>
  <c r="B16" i="12"/>
  <c r="B15" i="12"/>
  <c r="B14" i="12"/>
  <c r="B13" i="12"/>
  <c r="B12" i="12"/>
  <c r="A21" i="12"/>
  <c r="A20" i="12"/>
  <c r="A19" i="12"/>
  <c r="A18" i="12"/>
  <c r="A17" i="12"/>
  <c r="A16" i="12"/>
  <c r="A15" i="12"/>
  <c r="A14" i="12"/>
  <c r="A13" i="12"/>
  <c r="A12" i="12"/>
  <c r="M29" i="2"/>
  <c r="M28" i="2"/>
  <c r="M27" i="2"/>
  <c r="M26" i="2"/>
  <c r="M25" i="2"/>
  <c r="M24" i="2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J9" i="6"/>
  <c r="J8" i="6"/>
  <c r="J7" i="6"/>
  <c r="J6" i="6"/>
  <c r="J5" i="6"/>
  <c r="J4" i="6"/>
  <c r="I8" i="6"/>
  <c r="I7" i="6"/>
  <c r="I6" i="6"/>
  <c r="I5" i="6"/>
  <c r="I4" i="6"/>
  <c r="J3" i="6"/>
  <c r="I3" i="6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<sst xmlns="http://schemas.openxmlformats.org/spreadsheetml/2006/main" count="1111" uniqueCount="946">
  <si>
    <t>számlaszám</t>
  </si>
  <si>
    <t>lekötés
dátuma</t>
  </si>
  <si>
    <t>lekötés
hónapokban</t>
  </si>
  <si>
    <t>összeg</t>
  </si>
  <si>
    <t>lekötés
lejár</t>
  </si>
  <si>
    <t>1563-76-1</t>
  </si>
  <si>
    <t>1529-50-2</t>
  </si>
  <si>
    <t>0834-29-4</t>
  </si>
  <si>
    <t>1356-58-6</t>
  </si>
  <si>
    <t>1252-88-9</t>
  </si>
  <si>
    <t>0975-30-0</t>
  </si>
  <si>
    <t>1427-54-9</t>
  </si>
  <si>
    <t>0990-25-8</t>
  </si>
  <si>
    <t>0433-11-8</t>
  </si>
  <si>
    <t>0236-24-1</t>
  </si>
  <si>
    <t>0471-33-3</t>
  </si>
  <si>
    <t>1579-44-4</t>
  </si>
  <si>
    <t>0142-30-4</t>
  </si>
  <si>
    <t>1916-84-1</t>
  </si>
  <si>
    <t>0247-47-0</t>
  </si>
  <si>
    <t>1301-33-5</t>
  </si>
  <si>
    <t>0641-89-1</t>
  </si>
  <si>
    <t>1918-04-7</t>
  </si>
  <si>
    <t>0347-70-3</t>
  </si>
  <si>
    <t>1868-22-3</t>
  </si>
  <si>
    <t>1346-34-7</t>
  </si>
  <si>
    <t>0361-12-4</t>
  </si>
  <si>
    <t>1606-74-1</t>
  </si>
  <si>
    <t>1140-69-4</t>
  </si>
  <si>
    <t>1734-52-2</t>
  </si>
  <si>
    <t>1570-80-0</t>
  </si>
  <si>
    <t>1068-02-9</t>
  </si>
  <si>
    <t>1586-11-8</t>
  </si>
  <si>
    <t>1752-18-7</t>
  </si>
  <si>
    <t>1701-33-3</t>
  </si>
  <si>
    <t>0339-58-3</t>
  </si>
  <si>
    <t>0408-45-5</t>
  </si>
  <si>
    <t>1914-30-9</t>
  </si>
  <si>
    <t>0400-33-7</t>
  </si>
  <si>
    <t>1304-59-8</t>
  </si>
  <si>
    <t>0390-42-1</t>
  </si>
  <si>
    <t>0113-73-0</t>
  </si>
  <si>
    <t>0329-05-9</t>
  </si>
  <si>
    <t>0819-13-2</t>
  </si>
  <si>
    <t>1569-84-1</t>
  </si>
  <si>
    <t>0864-90-8</t>
  </si>
  <si>
    <t>0435-42-2</t>
  </si>
  <si>
    <t>1593-55-5</t>
  </si>
  <si>
    <t>1604-70-1</t>
  </si>
  <si>
    <t>1336-77-6</t>
  </si>
  <si>
    <t>0314-03-8</t>
  </si>
  <si>
    <t>1434-14-8</t>
  </si>
  <si>
    <t>0516-06-9</t>
  </si>
  <si>
    <t>1818-82-4</t>
  </si>
  <si>
    <t>0921-10-2</t>
  </si>
  <si>
    <t>1754-18-8</t>
  </si>
  <si>
    <t>0427-40-2</t>
  </si>
  <si>
    <t>0041-36-4</t>
  </si>
  <si>
    <t>0108-13-5</t>
  </si>
  <si>
    <t>0503-92-5</t>
  </si>
  <si>
    <t>0406-93-8</t>
  </si>
  <si>
    <t>1237-87-9</t>
  </si>
  <si>
    <t>1907-33-1</t>
  </si>
  <si>
    <t>1274-76-1</t>
  </si>
  <si>
    <t>1051-72-8</t>
  </si>
  <si>
    <t>0497-66-2</t>
  </si>
  <si>
    <t>1430-49-3</t>
  </si>
  <si>
    <t>1084-46-7</t>
  </si>
  <si>
    <t>1332-50-2</t>
  </si>
  <si>
    <t>0611-38-4</t>
  </si>
  <si>
    <t>1589-85-2</t>
  </si>
  <si>
    <t>1810-55-5</t>
  </si>
  <si>
    <t>1945-88-0</t>
  </si>
  <si>
    <t>0477-01-1</t>
  </si>
  <si>
    <t>1429-92-6</t>
  </si>
  <si>
    <t>0704-10-1</t>
  </si>
  <si>
    <t>0556-95-0</t>
  </si>
  <si>
    <t>0122-41-2</t>
  </si>
  <si>
    <t>0137-41-2</t>
  </si>
  <si>
    <t>0498-64-5</t>
  </si>
  <si>
    <t>0022-67-5</t>
  </si>
  <si>
    <t>0597-58-7</t>
  </si>
  <si>
    <t>0039-57-9</t>
  </si>
  <si>
    <t>0165-33-3</t>
  </si>
  <si>
    <t>0356-94-6</t>
  </si>
  <si>
    <t>0813-62-0</t>
  </si>
  <si>
    <t>0353-08-5</t>
  </si>
  <si>
    <t>0895-10-3</t>
  </si>
  <si>
    <t>1856-14-5</t>
  </si>
  <si>
    <t>1187-54-7</t>
  </si>
  <si>
    <t>1083-95-1</t>
  </si>
  <si>
    <t>0520-15-6</t>
  </si>
  <si>
    <t>0740-62-0</t>
  </si>
  <si>
    <t>1851-96-9</t>
  </si>
  <si>
    <t>1812-13-8</t>
  </si>
  <si>
    <t>0762-55-4</t>
  </si>
  <si>
    <t>1617-73-3</t>
  </si>
  <si>
    <t>1586-92-1</t>
  </si>
  <si>
    <t>0205-63-3</t>
  </si>
  <si>
    <t>0868-79-6</t>
  </si>
  <si>
    <t>0408-64-2</t>
  </si>
  <si>
    <t>1010-09-7</t>
  </si>
  <si>
    <t>1570-68-7</t>
  </si>
  <si>
    <t>1453-78-6</t>
  </si>
  <si>
    <t>1167-19-2</t>
  </si>
  <si>
    <t>1586-84-3</t>
  </si>
  <si>
    <t>1494-82-6</t>
  </si>
  <si>
    <t>0490-71-0</t>
  </si>
  <si>
    <t>1236-84-0</t>
  </si>
  <si>
    <t>1145-50-5</t>
  </si>
  <si>
    <t>1679-13-1</t>
  </si>
  <si>
    <t>1689-94-1</t>
  </si>
  <si>
    <t>0438-44-8</t>
  </si>
  <si>
    <t>0695-02-4</t>
  </si>
  <si>
    <t>0898-91-3</t>
  </si>
  <si>
    <t>0854-25-5</t>
  </si>
  <si>
    <t>1809-45-5</t>
  </si>
  <si>
    <t>1834-92-3</t>
  </si>
  <si>
    <t>0183-32-5</t>
  </si>
  <si>
    <t>1912-55-8</t>
  </si>
  <si>
    <t>0324-90-4</t>
  </si>
  <si>
    <t>1318-27-4</t>
  </si>
  <si>
    <t>1296-56-5</t>
  </si>
  <si>
    <t>0861-23-3</t>
  </si>
  <si>
    <t>0108-67-1</t>
  </si>
  <si>
    <t>0901-70-8</t>
  </si>
  <si>
    <t>1913-10-4</t>
  </si>
  <si>
    <t>1057-47-5</t>
  </si>
  <si>
    <t>1760-42-9</t>
  </si>
  <si>
    <t>1348-29-1</t>
  </si>
  <si>
    <t>1122-54-1</t>
  </si>
  <si>
    <t>0738-62-6</t>
  </si>
  <si>
    <t>1988-03-0</t>
  </si>
  <si>
    <t>0188-56-1</t>
  </si>
  <si>
    <t>1121-53-7</t>
  </si>
  <si>
    <t>0997-94-9</t>
  </si>
  <si>
    <t>0977-57-2</t>
  </si>
  <si>
    <t>0275-32-3</t>
  </si>
  <si>
    <t>0263-91-1</t>
  </si>
  <si>
    <t>1619-92-0</t>
  </si>
  <si>
    <t>0523-31-2</t>
  </si>
  <si>
    <t>1533-96-1</t>
  </si>
  <si>
    <t>0613-89-1</t>
  </si>
  <si>
    <t>1930-35-4</t>
  </si>
  <si>
    <t>1329-59-6</t>
  </si>
  <si>
    <t>1453-84-6</t>
  </si>
  <si>
    <t>1323-90-1</t>
  </si>
  <si>
    <t>1778-47-8</t>
  </si>
  <si>
    <t>0607-14-7</t>
  </si>
  <si>
    <t>1603-19-9</t>
  </si>
  <si>
    <t>0375-31-3</t>
  </si>
  <si>
    <t>0388-35-6</t>
  </si>
  <si>
    <t>0229-10-4</t>
  </si>
  <si>
    <t>1558-67-9</t>
  </si>
  <si>
    <t>1794-01-2</t>
  </si>
  <si>
    <t>1992-12-5</t>
  </si>
  <si>
    <t>0986-79-9</t>
  </si>
  <si>
    <t>0996-42-3</t>
  </si>
  <si>
    <t>1538-37-3</t>
  </si>
  <si>
    <t>0558-82-7</t>
  </si>
  <si>
    <t>1453-13-8</t>
  </si>
  <si>
    <t>1980-85-7</t>
  </si>
  <si>
    <t>0636-99-7</t>
  </si>
  <si>
    <t>1386-06-6</t>
  </si>
  <si>
    <t>1076-22-4</t>
  </si>
  <si>
    <t>0095-05-2</t>
  </si>
  <si>
    <t>1761-88-7</t>
  </si>
  <si>
    <t>0808-06-1</t>
  </si>
  <si>
    <t>0223-72-1</t>
  </si>
  <si>
    <t>1609-42-4</t>
  </si>
  <si>
    <t>1740-30-5</t>
  </si>
  <si>
    <t>1996-58-8</t>
  </si>
  <si>
    <t>0256-85-1</t>
  </si>
  <si>
    <t>1679-77-9</t>
  </si>
  <si>
    <t>1425-79-2</t>
  </si>
  <si>
    <t>1961-25-9</t>
  </si>
  <si>
    <t>1331-34-8</t>
  </si>
  <si>
    <t>1072-18-6</t>
  </si>
  <si>
    <t>0405-91-1</t>
  </si>
  <si>
    <t>1269-21-7</t>
  </si>
  <si>
    <t>0091-85-2</t>
  </si>
  <si>
    <t>0289-44-4</t>
  </si>
  <si>
    <t>0602-59-9</t>
  </si>
  <si>
    <t>0717-90-3</t>
  </si>
  <si>
    <t>1149-43-4</t>
  </si>
  <si>
    <t>0697-73-8</t>
  </si>
  <si>
    <t>1501-60-4</t>
  </si>
  <si>
    <t>0347-73-7</t>
  </si>
  <si>
    <t>0710-44-6</t>
  </si>
  <si>
    <t>0473-67-1</t>
  </si>
  <si>
    <t>1273-78-1</t>
  </si>
  <si>
    <t>1513-75-6</t>
  </si>
  <si>
    <t>0798-44-8</t>
  </si>
  <si>
    <t>1589-02-8</t>
  </si>
  <si>
    <t>1225-25-6</t>
  </si>
  <si>
    <t>0789-22-9</t>
  </si>
  <si>
    <t>1277-52-3</t>
  </si>
  <si>
    <t>1940-84-4</t>
  </si>
  <si>
    <t>0059-84-1</t>
  </si>
  <si>
    <t>1157-01-2</t>
  </si>
  <si>
    <t>0263-01-7</t>
  </si>
  <si>
    <t>0172-72-2</t>
  </si>
  <si>
    <t>0126-50-3</t>
  </si>
  <si>
    <t>0071-96-5</t>
  </si>
  <si>
    <t>1771-81-3</t>
  </si>
  <si>
    <t>1027-60-8</t>
  </si>
  <si>
    <t>1277-25-1</t>
  </si>
  <si>
    <t>0662-85-4</t>
  </si>
  <si>
    <t>1806-12-3</t>
  </si>
  <si>
    <t>1169-55-9</t>
  </si>
  <si>
    <t>1979-67-8</t>
  </si>
  <si>
    <t>0297-48-1</t>
  </si>
  <si>
    <t>1665-68-2</t>
  </si>
  <si>
    <t>1464-25-6</t>
  </si>
  <si>
    <t>0200-74-6</t>
  </si>
  <si>
    <t>1736-43-3</t>
  </si>
  <si>
    <t>1818-51-3</t>
  </si>
  <si>
    <t>1594-88-4</t>
  </si>
  <si>
    <t>0088-26-5</t>
  </si>
  <si>
    <t>0487-76-3</t>
  </si>
  <si>
    <t>0396-15-2</t>
  </si>
  <si>
    <t>0102-44-3</t>
  </si>
  <si>
    <t>1618-76-7</t>
  </si>
  <si>
    <t>0340-64-3</t>
  </si>
  <si>
    <t>0616-78-3</t>
  </si>
  <si>
    <t>1395-44-5</t>
  </si>
  <si>
    <t>0090-11-3</t>
  </si>
  <si>
    <t>0788-62-8</t>
  </si>
  <si>
    <t>0677-16-9</t>
  </si>
  <si>
    <t>0549-51-2</t>
  </si>
  <si>
    <t>1003-26-9</t>
  </si>
  <si>
    <t>1411-79-5</t>
  </si>
  <si>
    <t>0370-57-8</t>
  </si>
  <si>
    <t>0095-80-3</t>
  </si>
  <si>
    <t>0344-55-4</t>
  </si>
  <si>
    <t>1990-55-7</t>
  </si>
  <si>
    <t>1580-96-8</t>
  </si>
  <si>
    <t>0082-16-8</t>
  </si>
  <si>
    <t>1812-85-8</t>
  </si>
  <si>
    <t>1088-60-6</t>
  </si>
  <si>
    <t>0143-79-3</t>
  </si>
  <si>
    <t>1664-81-0</t>
  </si>
  <si>
    <t>0488-54-9</t>
  </si>
  <si>
    <t>1542-68-7</t>
  </si>
  <si>
    <t>0244-39-4</t>
  </si>
  <si>
    <t>0899-73-4</t>
  </si>
  <si>
    <t>0516-89-4</t>
  </si>
  <si>
    <t>1431-77-7</t>
  </si>
  <si>
    <t>1272-45-4</t>
  </si>
  <si>
    <t>1341-91-7</t>
  </si>
  <si>
    <t>1172-49-0</t>
  </si>
  <si>
    <t>1351-70-1</t>
  </si>
  <si>
    <t>1772-48-1</t>
  </si>
  <si>
    <t>0008-27-1</t>
  </si>
  <si>
    <t>0806-00-8</t>
  </si>
  <si>
    <t>0256-94-3</t>
  </si>
  <si>
    <t>1423-59-6</t>
  </si>
  <si>
    <t>0360-82-0</t>
  </si>
  <si>
    <t>1263-01-5</t>
  </si>
  <si>
    <t>0867-69-8</t>
  </si>
  <si>
    <t>0070-64-6</t>
  </si>
  <si>
    <t>1685-65-8</t>
  </si>
  <si>
    <t>1136-15-2</t>
  </si>
  <si>
    <t>0093-36-3</t>
  </si>
  <si>
    <t>0066-49-8</t>
  </si>
  <si>
    <t>0559-22-3</t>
  </si>
  <si>
    <t>1081-72-8</t>
  </si>
  <si>
    <t>0671-38-5</t>
  </si>
  <si>
    <t>1151-95-1</t>
  </si>
  <si>
    <t>0645-21-8</t>
  </si>
  <si>
    <t>1188-03-0</t>
  </si>
  <si>
    <t>0543-49-8</t>
  </si>
  <si>
    <t>0823-36-2</t>
  </si>
  <si>
    <t>0422-61-8</t>
  </si>
  <si>
    <t>0837-39-9</t>
  </si>
  <si>
    <t>1565-67-0</t>
  </si>
  <si>
    <t>1539-87-0</t>
  </si>
  <si>
    <t>0920-84-9</t>
  </si>
  <si>
    <t>1464-02-7</t>
  </si>
  <si>
    <t>0585-64-1</t>
  </si>
  <si>
    <t>1139-96-4</t>
  </si>
  <si>
    <t>0670-79-7</t>
  </si>
  <si>
    <t>1548-97-2</t>
  </si>
  <si>
    <t>0998-62-9</t>
  </si>
  <si>
    <t>1619-45-0</t>
  </si>
  <si>
    <t>0229-32-8</t>
  </si>
  <si>
    <t>0192-76-7</t>
  </si>
  <si>
    <t>0638-43-2</t>
  </si>
  <si>
    <t>1923-25-5</t>
  </si>
  <si>
    <t>0634-57-5</t>
  </si>
  <si>
    <t>0932-14-8</t>
  </si>
  <si>
    <t>0022-51-3</t>
  </si>
  <si>
    <t>1771-45-6</t>
  </si>
  <si>
    <t>1190-80-5</t>
  </si>
  <si>
    <t>0629-93-5</t>
  </si>
  <si>
    <t>1674-58-1</t>
  </si>
  <si>
    <t>1861-20-6</t>
  </si>
  <si>
    <t>1236-14-5</t>
  </si>
  <si>
    <t>0025-69-5</t>
  </si>
  <si>
    <t>0331-61-4</t>
  </si>
  <si>
    <t>0258-66-9</t>
  </si>
  <si>
    <t>1319-70-0</t>
  </si>
  <si>
    <t>0283-78-7</t>
  </si>
  <si>
    <t>1003-88-5</t>
  </si>
  <si>
    <t>1404-20-0</t>
  </si>
  <si>
    <t>1890-65-4</t>
  </si>
  <si>
    <t>0645-42-0</t>
  </si>
  <si>
    <t>0516-34-1</t>
  </si>
  <si>
    <t>0746-77-8</t>
  </si>
  <si>
    <t>1220-04-4</t>
  </si>
  <si>
    <t>1470-89-5</t>
  </si>
  <si>
    <t>1875-50-7</t>
  </si>
  <si>
    <t>0963-45-9</t>
  </si>
  <si>
    <t>1754-65-0</t>
  </si>
  <si>
    <t>0079-99-8</t>
  </si>
  <si>
    <t>0681-31-0</t>
  </si>
  <si>
    <t>0630-37-8</t>
  </si>
  <si>
    <t>1337-28-9</t>
  </si>
  <si>
    <t>0339-23-3</t>
  </si>
  <si>
    <t>1819-70-2</t>
  </si>
  <si>
    <t>0207-21-6</t>
  </si>
  <si>
    <t>0023-98-0</t>
  </si>
  <si>
    <t>0079-42-3</t>
  </si>
  <si>
    <t>0663-35-2</t>
  </si>
  <si>
    <t>1184-75-6</t>
  </si>
  <si>
    <t>1679-82-6</t>
  </si>
  <si>
    <t>0611-15-6</t>
  </si>
  <si>
    <t>0120-19-4</t>
  </si>
  <si>
    <t>0870-69-1</t>
  </si>
  <si>
    <t>0981-68-2</t>
  </si>
  <si>
    <t>0066-18-9</t>
  </si>
  <si>
    <t>1648-02-8</t>
  </si>
  <si>
    <t>1631-26-8</t>
  </si>
  <si>
    <t>0826-16-5</t>
  </si>
  <si>
    <t>0399-05-3</t>
  </si>
  <si>
    <t>0872-14-2</t>
  </si>
  <si>
    <t>1930-75-0</t>
  </si>
  <si>
    <t>0475-04-4</t>
  </si>
  <si>
    <t>0857-48-2</t>
  </si>
  <si>
    <t>0380-10-3</t>
  </si>
  <si>
    <t>1490-65-1</t>
  </si>
  <si>
    <t>1225-14-7</t>
  </si>
  <si>
    <t>0915-81-2</t>
  </si>
  <si>
    <t>1139-25-4</t>
  </si>
  <si>
    <t>1055-95-8</t>
  </si>
  <si>
    <t>0049-11-7</t>
  </si>
  <si>
    <t>1515-38-2</t>
  </si>
  <si>
    <t>1179-63-9</t>
  </si>
  <si>
    <t>0365-99-8</t>
  </si>
  <si>
    <t>0387-03-1</t>
  </si>
  <si>
    <t>0380-87-0</t>
  </si>
  <si>
    <t>1818-90-7</t>
  </si>
  <si>
    <t>0662-64-0</t>
  </si>
  <si>
    <t>0714-93-3</t>
  </si>
  <si>
    <t>0039-67-3</t>
  </si>
  <si>
    <t>0590-73-7</t>
  </si>
  <si>
    <t>0266-15-5</t>
  </si>
  <si>
    <t>0110-85-7</t>
  </si>
  <si>
    <t>0740-93-2</t>
  </si>
  <si>
    <t>Számolja ki, hány hónapra kötötték le a pénzüket a</t>
  </si>
  <si>
    <t>bank ügyfelei!</t>
  </si>
  <si>
    <t>nap nevek</t>
  </si>
  <si>
    <t>következő dátuma</t>
  </si>
  <si>
    <t>nap sorszáma</t>
  </si>
  <si>
    <t>hétfő</t>
  </si>
  <si>
    <t>kedd</t>
  </si>
  <si>
    <t>szerda</t>
  </si>
  <si>
    <t>csütörtök</t>
  </si>
  <si>
    <t>péntek</t>
  </si>
  <si>
    <t>szombat</t>
  </si>
  <si>
    <t>vasárnap</t>
  </si>
  <si>
    <t>ha ma van</t>
  </si>
  <si>
    <t>hány nap múlva lesz a következő</t>
  </si>
  <si>
    <t>megrendelés</t>
  </si>
  <si>
    <t>darabszám</t>
  </si>
  <si>
    <t>átadás</t>
  </si>
  <si>
    <t>ünnepnapok</t>
  </si>
  <si>
    <t>BE-132</t>
  </si>
  <si>
    <t>CE-126</t>
  </si>
  <si>
    <t>BA-145</t>
  </si>
  <si>
    <t>azonosító</t>
  </si>
  <si>
    <t>CA-175</t>
  </si>
  <si>
    <t>BA-193</t>
  </si>
  <si>
    <t>CA-168</t>
  </si>
  <si>
    <t>BA-113</t>
  </si>
  <si>
    <t>DA-028</t>
  </si>
  <si>
    <t>BA-014</t>
  </si>
  <si>
    <t>BA-050</t>
  </si>
  <si>
    <t>BA-051</t>
  </si>
  <si>
    <t>DE-150</t>
  </si>
  <si>
    <t>BA-062</t>
  </si>
  <si>
    <t>BE-121</t>
  </si>
  <si>
    <t>DE-023</t>
  </si>
  <si>
    <t>BE-131</t>
  </si>
  <si>
    <t>DE-170</t>
  </si>
  <si>
    <t>CA-138</t>
  </si>
  <si>
    <t>DA-015</t>
  </si>
  <si>
    <t>CA-029</t>
  </si>
  <si>
    <t>CA-089</t>
  </si>
  <si>
    <t>CA-153</t>
  </si>
  <si>
    <t>DA-020</t>
  </si>
  <si>
    <t>DA-124</t>
  </si>
  <si>
    <t>CE-059</t>
  </si>
  <si>
    <t>CA-019</t>
  </si>
  <si>
    <t>DA-066</t>
  </si>
  <si>
    <t>BE-149</t>
  </si>
  <si>
    <t>CA-013</t>
  </si>
  <si>
    <t>DE-177</t>
  </si>
  <si>
    <t>BE-198</t>
  </si>
  <si>
    <t>CA-127</t>
  </si>
  <si>
    <t>BE-060</t>
  </si>
  <si>
    <t>BA-080</t>
  </si>
  <si>
    <t>CA-144</t>
  </si>
  <si>
    <t>CA-044</t>
  </si>
  <si>
    <t>DA-007</t>
  </si>
  <si>
    <t>CE-052</t>
  </si>
  <si>
    <t>CA-194</t>
  </si>
  <si>
    <t>DA-098</t>
  </si>
  <si>
    <t>BA-173</t>
  </si>
  <si>
    <t>DA-067</t>
  </si>
  <si>
    <t>BA-095</t>
  </si>
  <si>
    <t>BA-064</t>
  </si>
  <si>
    <t>BE-110</t>
  </si>
  <si>
    <t>BE-080</t>
  </si>
  <si>
    <t>DE-056</t>
  </si>
  <si>
    <t>CE-019</t>
  </si>
  <si>
    <t>BE-175</t>
  </si>
  <si>
    <t>DA-047</t>
  </si>
  <si>
    <t>CA-086</t>
  </si>
  <si>
    <t>DA-148</t>
  </si>
  <si>
    <t>DE-162</t>
  </si>
  <si>
    <t>CE-181</t>
  </si>
  <si>
    <t>BA-185</t>
  </si>
  <si>
    <t>BE-094</t>
  </si>
  <si>
    <t>DE-048</t>
  </si>
  <si>
    <t>DA-031</t>
  </si>
  <si>
    <t>DE-047</t>
  </si>
  <si>
    <t>CA-172</t>
  </si>
  <si>
    <t>BE-135</t>
  </si>
  <si>
    <t>BE-125</t>
  </si>
  <si>
    <t>BA-108</t>
  </si>
  <si>
    <t>CE-070</t>
  </si>
  <si>
    <t>DA-188</t>
  </si>
  <si>
    <t>CA-100</t>
  </si>
  <si>
    <t>DE-041</t>
  </si>
  <si>
    <t>CE-017</t>
  </si>
  <si>
    <t>CE-168</t>
  </si>
  <si>
    <t>CA-162</t>
  </si>
  <si>
    <t>CE-069</t>
  </si>
  <si>
    <t>CA-111</t>
  </si>
  <si>
    <t>CA-031</t>
  </si>
  <si>
    <t>DE-066</t>
  </si>
  <si>
    <t>DE-011</t>
  </si>
  <si>
    <t>DE-160</t>
  </si>
  <si>
    <t>BA-161</t>
  </si>
  <si>
    <t>BE-019</t>
  </si>
  <si>
    <t>DA-056</t>
  </si>
  <si>
    <t>CA-024</t>
  </si>
  <si>
    <t>DE-042</t>
  </si>
  <si>
    <t>CE-073</t>
  </si>
  <si>
    <t>DA-096</t>
  </si>
  <si>
    <t>BE-098</t>
  </si>
  <si>
    <t>DA-110</t>
  </si>
  <si>
    <t>BE-178</t>
  </si>
  <si>
    <t>BE-103</t>
  </si>
  <si>
    <t>BA-099</t>
  </si>
  <si>
    <t>CA-157</t>
  </si>
  <si>
    <t>BA-011</t>
  </si>
  <si>
    <t>BA-119</t>
  </si>
  <si>
    <t>CE-163</t>
  </si>
  <si>
    <t>CA-095</t>
  </si>
  <si>
    <t>DA-151</t>
  </si>
  <si>
    <t>DA-083</t>
  </si>
  <si>
    <t>CE-039</t>
  </si>
  <si>
    <t>CE-154</t>
  </si>
  <si>
    <t>DE-146</t>
  </si>
  <si>
    <t>DA-166</t>
  </si>
  <si>
    <t>BA-192</t>
  </si>
  <si>
    <t>CA-010</t>
  </si>
  <si>
    <t>BA-163</t>
  </si>
  <si>
    <t>CE-144</t>
  </si>
  <si>
    <t>CA-155</t>
  </si>
  <si>
    <t>BE-006</t>
  </si>
  <si>
    <t>DA-131</t>
  </si>
  <si>
    <t>BA-105</t>
  </si>
  <si>
    <t>DE-185</t>
  </si>
  <si>
    <t>CE-164</t>
  </si>
  <si>
    <t>CE-124</t>
  </si>
  <si>
    <t>BA-140</t>
  </si>
  <si>
    <t>CA-132</t>
  </si>
  <si>
    <t>BE-117</t>
  </si>
  <si>
    <t>DE-135</t>
  </si>
  <si>
    <t>CE-179</t>
  </si>
  <si>
    <t>DA-068</t>
  </si>
  <si>
    <t>BA-097</t>
  </si>
  <si>
    <t>CA-094</t>
  </si>
  <si>
    <t>DA-076</t>
  </si>
  <si>
    <t>BA-117</t>
  </si>
  <si>
    <t>CA-055</t>
  </si>
  <si>
    <t>DA-114</t>
  </si>
  <si>
    <t>BA-166</t>
  </si>
  <si>
    <t>DA-057</t>
  </si>
  <si>
    <t>CA-124</t>
  </si>
  <si>
    <t>CA-186</t>
  </si>
  <si>
    <t>DA-115</t>
  </si>
  <si>
    <t>DA-100</t>
  </si>
  <si>
    <t>BE-043</t>
  </si>
  <si>
    <t>BA-149</t>
  </si>
  <si>
    <t>CE-026</t>
  </si>
  <si>
    <t>DE-100</t>
  </si>
  <si>
    <t>DE-108</t>
  </si>
  <si>
    <t>CE-123</t>
  </si>
  <si>
    <t>BE-147</t>
  </si>
  <si>
    <t>CE-142</t>
  </si>
  <si>
    <t>BA-147</t>
  </si>
  <si>
    <t>CA-151</t>
  </si>
  <si>
    <t>BA-112</t>
  </si>
  <si>
    <t>BA-127</t>
  </si>
  <si>
    <t>BA-008</t>
  </si>
  <si>
    <t>BE-194</t>
  </si>
  <si>
    <t>DE-193</t>
  </si>
  <si>
    <t>DE-008</t>
  </si>
  <si>
    <t>DE-165</t>
  </si>
  <si>
    <t>CE-129</t>
  </si>
  <si>
    <t>DA-107</t>
  </si>
  <si>
    <t>DA-017</t>
  </si>
  <si>
    <t>BA-157</t>
  </si>
  <si>
    <t>BE-095</t>
  </si>
  <si>
    <t>CE-001</t>
  </si>
  <si>
    <t>BE-064</t>
  </si>
  <si>
    <t>DA-095</t>
  </si>
  <si>
    <t>BE-028</t>
  </si>
  <si>
    <t>DA-054</t>
  </si>
  <si>
    <t>BA-091</t>
  </si>
  <si>
    <t>CE-093</t>
  </si>
  <si>
    <t>CE-024</t>
  </si>
  <si>
    <t>CA-018</t>
  </si>
  <si>
    <t>CE-198</t>
  </si>
  <si>
    <t>BA-129</t>
  </si>
  <si>
    <t>DE-111</t>
  </si>
  <si>
    <t>BA-063</t>
  </si>
  <si>
    <t>CA-045</t>
  </si>
  <si>
    <t>DA-099</t>
  </si>
  <si>
    <t>CE-020</t>
  </si>
  <si>
    <t>BA-061</t>
  </si>
  <si>
    <t>DE-039</t>
  </si>
  <si>
    <t>BE-097</t>
  </si>
  <si>
    <t>DA-108</t>
  </si>
  <si>
    <t>BE-179</t>
  </si>
  <si>
    <t>BA-120</t>
  </si>
  <si>
    <t>DE-149</t>
  </si>
  <si>
    <t>DA-111</t>
  </si>
  <si>
    <t>CA-093</t>
  </si>
  <si>
    <t>DA-113</t>
  </si>
  <si>
    <t>befejezés</t>
  </si>
  <si>
    <t>maradék</t>
  </si>
  <si>
    <t>osztandó</t>
  </si>
  <si>
    <t>osztó</t>
  </si>
  <si>
    <t>A B3:H3 tartományban az adott nap következő előfordulásá-</t>
  </si>
  <si>
    <t>nak dátuma álljon! Magyarul, mikor lesz a következő hétfő, a</t>
  </si>
  <si>
    <t>következő kedd… A képletek kövessék az idő múlását!</t>
  </si>
  <si>
    <t>Töltse fel a B1:H1 tartományt a hét napjainak nevével, hétfőtől</t>
  </si>
  <si>
    <t>kezdődően! Sorszámozza a napokat a B2:H2 tartományban! A</t>
  </si>
  <si>
    <t>hétfő legyen az egyes, majd időrendben, kedd a kettes, és így</t>
  </si>
  <si>
    <t>tovább!</t>
  </si>
  <si>
    <t>Nem könnyű feladat! Ezért mellékeletem ezt a két, gondolat-</t>
  </si>
  <si>
    <t>ébresztő táblázatot! Ne felejtsük el, a képletben zárójelek kö-</t>
  </si>
  <si>
    <t>zött álló összehasonlítás logikai értékét a program számmá</t>
  </si>
  <si>
    <t>valakinek van ötlete, akkor menjen a feje után!</t>
  </si>
  <si>
    <t>hónap utolsó napja</t>
  </si>
  <si>
    <t>neve</t>
  </si>
  <si>
    <t>sorszáma</t>
  </si>
  <si>
    <t>az első
szerda</t>
  </si>
  <si>
    <t>Számolja ki az egyes munkák befejezését a D oszlopban! Napi</t>
  </si>
  <si>
    <t>ellenőrzés</t>
  </si>
  <si>
    <t>sa minden hónap első szerdáján történik. Írassa ki az E oszlop-</t>
  </si>
  <si>
    <t>oszlopban az átadás napjának nevét!</t>
  </si>
  <si>
    <t>Készítsen dátum-sorozatot az A oszlopban az A2-es</t>
  </si>
  <si>
    <t>cellától kezdődően másolható képlet segítségével!</t>
  </si>
  <si>
    <t>A képletek eredménye évről-évre módosuljon! A soro-</t>
  </si>
  <si>
    <t>zat az aktuális év, minden tizenötödikéjét tartalmaz-</t>
  </si>
  <si>
    <t>za, időrendben! A dátumok hónapszámát a SOR függ-</t>
  </si>
  <si>
    <t>megjelenítést: csak a hónapnevek látszódjanak!</t>
  </si>
  <si>
    <r>
      <t xml:space="preserve">vénnyel képezze! </t>
    </r>
    <r>
      <rPr>
        <sz val="9"/>
        <color theme="1"/>
        <rFont val="Candara"/>
        <family val="2"/>
        <charset val="238"/>
      </rPr>
      <t>•</t>
    </r>
    <r>
      <rPr>
        <sz val="9"/>
        <color rgb="FFFF0000"/>
        <rFont val="Candara"/>
        <family val="2"/>
        <charset val="238"/>
      </rPr>
      <t xml:space="preserve"> Állítson be a dátumokra egyéni</t>
    </r>
  </si>
  <si>
    <r>
      <t xml:space="preserve">száz munkadarabbal kalkuláljon! </t>
    </r>
    <r>
      <rPr>
        <sz val="9"/>
        <color theme="1"/>
        <rFont val="Candara"/>
        <family val="2"/>
        <charset val="238"/>
      </rPr>
      <t>•</t>
    </r>
    <r>
      <rPr>
        <sz val="9"/>
        <color rgb="FFFF0000"/>
        <rFont val="Candara"/>
        <family val="2"/>
        <charset val="238"/>
      </rPr>
      <t xml:space="preserve"> Az elkészült munkák átadá-</t>
    </r>
  </si>
  <si>
    <r>
      <t xml:space="preserve">ban az átadás dátumát! </t>
    </r>
    <r>
      <rPr>
        <sz val="9"/>
        <color theme="1"/>
        <rFont val="Candara"/>
        <family val="2"/>
        <charset val="238"/>
      </rPr>
      <t>•</t>
    </r>
    <r>
      <rPr>
        <sz val="9"/>
        <color rgb="FFFF0000"/>
        <rFont val="Candara"/>
        <family val="2"/>
        <charset val="238"/>
      </rPr>
      <t xml:space="preserve"> A SZÖVEG függvénnyel írassa ki az F</t>
    </r>
  </si>
  <si>
    <t>konvertálja: az IGAZ-at egyre, a HAMIS-at nullára. Persze, ha</t>
  </si>
  <si>
    <t>az aktuális év
tizenötödikéi</t>
  </si>
  <si>
    <t>Itt a feladatban nincsenek szombatra áthelyezett munkana-</t>
  </si>
  <si>
    <t>pok, de az ÉLET-ben vannak! • A mellékelt mankó-táblázat</t>
  </si>
  <si>
    <t>magyarázata: ha a hónap utolsó napja hétfő, akkor a követke-</t>
  </si>
  <si>
    <t>ző hónap első szerdája biztos, hogy másodikára esik… És ter-</t>
  </si>
  <si>
    <t>mészetesen a MARADÉK függvény most is a rendelkezésünkre</t>
  </si>
  <si>
    <t>LASZT függvényt.</t>
  </si>
  <si>
    <t>áll. Persze akinek ez túl lila, az nyugodtan használhatja a VÁ-</t>
  </si>
  <si>
    <t>napjának dátumát! • Állítson be egyéni megjelenítést</t>
  </si>
  <si>
    <t>a dátumokra! Csak a napnevek látszódjanak!</t>
  </si>
  <si>
    <t>hónap
utolsó nap</t>
  </si>
  <si>
    <t>hónap
első nap</t>
  </si>
  <si>
    <t>első naptári
hét száma</t>
  </si>
  <si>
    <t>utolsó naptári
hét száma</t>
  </si>
  <si>
    <t>Képezze a B oszlopban, a hónapok első és utolsó</t>
  </si>
  <si>
    <t>utolsó naptári hetének sorszámát! A hónap első nap-</t>
  </si>
  <si>
    <t>tári hete az az első olyan hét, amelynek minden nap-</t>
  </si>
  <si>
    <t>ja az adott hónap napja. A hónap utolsó naptári hete</t>
  </si>
  <si>
    <t>az az utolsó hét, amelynek minden napja az adott hó-</t>
  </si>
  <si>
    <t>A D és az E oszlopban képezze a hónapok első és</t>
  </si>
  <si>
    <t>nap napja.</t>
  </si>
  <si>
    <t>Állítson be feltételes formázást az A1:E10 tartomány-</t>
  </si>
  <si>
    <t>Állítson be feltételes formázást az A12:E10 tartomány-</t>
  </si>
  <si>
    <t>ban! A 100 napnál régebbi dátumokat emelje ki kék</t>
  </si>
  <si>
    <t>Valentin</t>
  </si>
  <si>
    <t>Zsigmond</t>
  </si>
  <si>
    <t>Bendegúz</t>
  </si>
  <si>
    <t>Barnabás</t>
  </si>
  <si>
    <t>Menyhért</t>
  </si>
  <si>
    <t>Domonkos</t>
  </si>
  <si>
    <t>Bertalan</t>
  </si>
  <si>
    <t>Adalbert</t>
  </si>
  <si>
    <t>Szabolcs</t>
  </si>
  <si>
    <t>Veronika</t>
  </si>
  <si>
    <t>Fenyvesi</t>
  </si>
  <si>
    <t>Váraljai</t>
  </si>
  <si>
    <t>Kalocsai</t>
  </si>
  <si>
    <t>Táborosi</t>
  </si>
  <si>
    <t>Madarász</t>
  </si>
  <si>
    <t>Harsányi</t>
  </si>
  <si>
    <t>Mészáros</t>
  </si>
  <si>
    <t>Szendrei</t>
  </si>
  <si>
    <t>Pozsonyi</t>
  </si>
  <si>
    <t>Kerepesi</t>
  </si>
  <si>
    <t>Cegléd</t>
  </si>
  <si>
    <t>Vecsés</t>
  </si>
  <si>
    <t>Gyömrő</t>
  </si>
  <si>
    <t>Maglód</t>
  </si>
  <si>
    <t>Tárnok</t>
  </si>
  <si>
    <t>Csömör</t>
  </si>
  <si>
    <t>Kartal</t>
  </si>
  <si>
    <t>Dömsöd</t>
  </si>
  <si>
    <t>Örkény</t>
  </si>
  <si>
    <t>Törtel</t>
  </si>
  <si>
    <t>KB-Gy</t>
  </si>
  <si>
    <t>HD-Cs</t>
  </si>
  <si>
    <t>ban! Az elmúlt 100 nap dátumainak celláját emelje ki</t>
  </si>
  <si>
    <t>halványsárga háttérszínnel és halványszürke szegély-</t>
  </si>
  <si>
    <t>lyel. A tartományban vegyesen szerepelnek a múlt és</t>
  </si>
  <si>
    <t>betűszínnel és félkövér betűstílussal! A formázó kép-</t>
  </si>
  <si>
    <t>a jövő dátumai. A formázó képlet eredménye kövesse</t>
  </si>
  <si>
    <t>az idő múlását! • Tesztelje a beállított formázást!</t>
  </si>
  <si>
    <t>let eredménye kövesse az idő múlását! • Tesztelje a</t>
  </si>
  <si>
    <t>beállított formázást az F9-es billentyű nyomogatásá-</t>
  </si>
  <si>
    <t>val!</t>
  </si>
  <si>
    <t>Állítson be feltételes formázást A23:E32 tartomány-</t>
  </si>
  <si>
    <t>Ha nem akar megőrülni, akkor itt a munkalapon szer-</t>
  </si>
  <si>
    <t>kessze meg a képletet, majd amikor kész van, akkor a</t>
  </si>
  <si>
    <t>vágólappal másolja be a megfelelő helyre! Ha valamit</t>
  </si>
  <si>
    <t>ki akar próbálni, akkor a félbehagyott képlet elé te-</t>
  </si>
  <si>
    <t>ban, amely kiemeli a következő negyedév dátuma-</t>
  </si>
  <si>
    <t>FV-Ce</t>
  </si>
  <si>
    <t>VZ-Ve</t>
  </si>
  <si>
    <t>TB-Ma</t>
  </si>
  <si>
    <t>MM-Tá</t>
  </si>
  <si>
    <t>MB-Ka</t>
  </si>
  <si>
    <t>SA-Dö</t>
  </si>
  <si>
    <t>PS-Ör</t>
  </si>
  <si>
    <t>KV-Tö</t>
  </si>
  <si>
    <t>gyen aposztrófot ('=…)!</t>
  </si>
  <si>
    <t>inak sorát! A formázó képlet eredménye kövesse</t>
  </si>
  <si>
    <t>az idő múlását!</t>
  </si>
  <si>
    <t>Pharmacia Corp</t>
  </si>
  <si>
    <t>KeyCorp</t>
  </si>
  <si>
    <t>Flowers Foods Inc.</t>
  </si>
  <si>
    <t>cég</t>
  </si>
  <si>
    <t>felelős</t>
  </si>
  <si>
    <t>Piller Vilmos</t>
  </si>
  <si>
    <t>Katona Lóránd</t>
  </si>
  <si>
    <t>Sallai Kázmér</t>
  </si>
  <si>
    <t>Mácsai Fábián</t>
  </si>
  <si>
    <t>Pénzes Balázs</t>
  </si>
  <si>
    <t>Kertes Kornél</t>
  </si>
  <si>
    <t>Forrai Aladár</t>
  </si>
  <si>
    <t>Patkós Zétény</t>
  </si>
  <si>
    <t>Huszka Alfréd</t>
  </si>
  <si>
    <t>Somlai Mátyás</t>
  </si>
  <si>
    <t>Kállai Elemér</t>
  </si>
  <si>
    <t>Sátori Zoltán</t>
  </si>
  <si>
    <t>Olajos Kálmán</t>
  </si>
  <si>
    <t>Somodi Bálint</t>
  </si>
  <si>
    <t>Müller Csenge</t>
  </si>
  <si>
    <t>Enyedi Attila</t>
  </si>
  <si>
    <t>Juhász Rudolf</t>
  </si>
  <si>
    <t>Csorba Konrád</t>
  </si>
  <si>
    <t>Bolgár József</t>
  </si>
  <si>
    <t>Huszák György</t>
  </si>
  <si>
    <t>Mátyus Márkus</t>
  </si>
  <si>
    <t>Keleti Mihály</t>
  </si>
  <si>
    <t>Kocsis Ferenc</t>
  </si>
  <si>
    <t>Berkes Botond</t>
  </si>
  <si>
    <t>Répási Bernát</t>
  </si>
  <si>
    <t>Kormos Csanád</t>
  </si>
  <si>
    <t>Szente Angéla</t>
  </si>
  <si>
    <t>Mátrai Róbert</t>
  </si>
  <si>
    <t>Nádasi Medárd</t>
  </si>
  <si>
    <t>Sárosi Arnold</t>
  </si>
  <si>
    <t>határidő</t>
  </si>
  <si>
    <t>Alberto-Culver Company</t>
  </si>
  <si>
    <t>New Jersey Resources Corporation</t>
  </si>
  <si>
    <t>Home Depot Inc.</t>
  </si>
  <si>
    <t>Sierra Health Services Inc</t>
  </si>
  <si>
    <t>Insight Enterprises Inc.</t>
  </si>
  <si>
    <t>CH2M Hill Cos. Ltd.</t>
  </si>
  <si>
    <t>Great Plains Energy Inc.</t>
  </si>
  <si>
    <t>Tech Data Corporation</t>
  </si>
  <si>
    <t>H&amp;R Block Inc.</t>
  </si>
  <si>
    <t>Pentair Inc</t>
  </si>
  <si>
    <t>Casey's General Stores Inc.</t>
  </si>
  <si>
    <t>Valero Energy Corporation</t>
  </si>
  <si>
    <t>SLM Corporation</t>
  </si>
  <si>
    <t>Wakenhut Corporation</t>
  </si>
  <si>
    <t>Aetna Inc.</t>
  </si>
  <si>
    <t>Maxtor Corporation</t>
  </si>
  <si>
    <t>Dial Corporation</t>
  </si>
  <si>
    <t>Quantum Corp</t>
  </si>
  <si>
    <t>Limited Inc.</t>
  </si>
  <si>
    <t>New York Times Company</t>
  </si>
  <si>
    <t>Providian Financial Corp.</t>
  </si>
  <si>
    <t>NorthWestern Corporation</t>
  </si>
  <si>
    <t>Halliburton Co.</t>
  </si>
  <si>
    <t>Huntington Bancshares Inc.</t>
  </si>
  <si>
    <t>Lam Research Corporation</t>
  </si>
  <si>
    <t>C. H. Robinson Worldwide Inc.</t>
  </si>
  <si>
    <t>MGIC Investment Corporation</t>
  </si>
  <si>
    <t>Hercules Inc.</t>
  </si>
  <si>
    <t>Reader's Digest Association Inc.</t>
  </si>
  <si>
    <t>Public Service Enterprise Group Inc.</t>
  </si>
  <si>
    <t>Premcor Inc.</t>
  </si>
  <si>
    <t>Brown-Forman Corporation</t>
  </si>
  <si>
    <t>Standard Pacific Corp.</t>
  </si>
  <si>
    <t>Manor Care Inc.</t>
  </si>
  <si>
    <t>The Black &amp; Decker Corporation</t>
  </si>
  <si>
    <t>Genesis Health Ventures Inc.</t>
  </si>
  <si>
    <t>Anadarko Petroleum Corporation</t>
  </si>
  <si>
    <t>General Dynamics Corporation</t>
  </si>
  <si>
    <t>Atmel Corporation</t>
  </si>
  <si>
    <t>TransMontaigne Inc</t>
  </si>
  <si>
    <t>Allied Waste Industries, Inc.</t>
  </si>
  <si>
    <t>Lands' End Inc.</t>
  </si>
  <si>
    <t>Worthington Industries Inc</t>
  </si>
  <si>
    <t>ARAMARK Corporation</t>
  </si>
  <si>
    <t>Western Gas Resources Inc</t>
  </si>
  <si>
    <t>Briggs &amp; Stratton Corporation</t>
  </si>
  <si>
    <t>Conectiv, Inc</t>
  </si>
  <si>
    <t>Crompton Corp.</t>
  </si>
  <si>
    <t>Viacom Inc</t>
  </si>
  <si>
    <t>Centex Corp.</t>
  </si>
  <si>
    <t>Bristol-Myers Squibb Company</t>
  </si>
  <si>
    <t>Golden State Bancorp Inc.</t>
  </si>
  <si>
    <t>Idacorp Inc.</t>
  </si>
  <si>
    <t>Pfizer Inc</t>
  </si>
  <si>
    <t>CSK Auto Corp.</t>
  </si>
  <si>
    <t>Fleming Companies Inc.</t>
  </si>
  <si>
    <t>EGL Inc.</t>
  </si>
  <si>
    <t>Charter Communications Inc.</t>
  </si>
  <si>
    <t>R.J. Reynolds Tobacco Company</t>
  </si>
  <si>
    <t>MBNA Corporation</t>
  </si>
  <si>
    <t>Kennametal Inc.</t>
  </si>
  <si>
    <t>Best Buy Co., Inc.</t>
  </si>
  <si>
    <t>KLA-Tencor Corporation</t>
  </si>
  <si>
    <t>Avista Corporation</t>
  </si>
  <si>
    <t>Stryker Corp</t>
  </si>
  <si>
    <t>CellStar Corp.</t>
  </si>
  <si>
    <t>Owens &amp; Minor Inc.</t>
  </si>
  <si>
    <t>Kellwood Company</t>
  </si>
  <si>
    <t>American International Group, Inc.</t>
  </si>
  <si>
    <t>Hershey Foods Corp.</t>
  </si>
  <si>
    <t>American Express Company</t>
  </si>
  <si>
    <t>Praxair Inc</t>
  </si>
  <si>
    <t>Conseco Inc.</t>
  </si>
  <si>
    <t>Cendant Corp</t>
  </si>
  <si>
    <t>Rock-Tenn Co</t>
  </si>
  <si>
    <t>Pacific Gas &amp; Electric Corp.</t>
  </si>
  <si>
    <t>Schering-Plough Corp</t>
  </si>
  <si>
    <t>Delta Air Lines Inc.</t>
  </si>
  <si>
    <t>Cigna Corp</t>
  </si>
  <si>
    <t>ALLETE, Inc.</t>
  </si>
  <si>
    <t>Norfolk Southern Corporation</t>
  </si>
  <si>
    <t>PeopleSoft Inc</t>
  </si>
  <si>
    <t>Northern Trust Corporation</t>
  </si>
  <si>
    <t>First Data Corp.</t>
  </si>
  <si>
    <t>Ruddick Corp</t>
  </si>
  <si>
    <t>American Standard Companies Inc.</t>
  </si>
  <si>
    <t>Fisher Scientific International Inc.</t>
  </si>
  <si>
    <t>Kroger Co.</t>
  </si>
  <si>
    <t>Scholastic Corp</t>
  </si>
  <si>
    <t>Sunoco Inc.</t>
  </si>
  <si>
    <t>Corn Products International Inc.</t>
  </si>
  <si>
    <t>DynCorp</t>
  </si>
  <si>
    <t>Host Marriott Corp.</t>
  </si>
  <si>
    <t>Caremark Rx Inc.</t>
  </si>
  <si>
    <t>EMC Corporation</t>
  </si>
  <si>
    <t>Plains All American Pipeline LP</t>
  </si>
  <si>
    <t>Cardinal Health Inc.</t>
  </si>
  <si>
    <t>Ivax Corp.</t>
  </si>
  <si>
    <t>ServiceMaster Co</t>
  </si>
  <si>
    <t>Zions Bancorporation</t>
  </si>
  <si>
    <t>United Defense Industries Inc.</t>
  </si>
  <si>
    <t>York International Corp</t>
  </si>
  <si>
    <t>Goodrich Corporation</t>
  </si>
  <si>
    <t>Lear Corporation</t>
  </si>
  <si>
    <t>Farmland Industries Inc.</t>
  </si>
  <si>
    <t>Questar Corp</t>
  </si>
  <si>
    <t>Prudential Financial Inc.</t>
  </si>
  <si>
    <t>Eaton Corporation</t>
  </si>
  <si>
    <t>Campbell Soup Co.</t>
  </si>
  <si>
    <t>Mariner Health Care Inc.</t>
  </si>
  <si>
    <t>Compuware Corp.</t>
  </si>
  <si>
    <t>General Cable Corporation</t>
  </si>
  <si>
    <t>Countrywide Credit Industries Inc.</t>
  </si>
  <si>
    <t>Healthsouth Corp</t>
  </si>
  <si>
    <t>Ciena Corp.</t>
  </si>
  <si>
    <t>Pioneer-Standard Electronics Inc.</t>
  </si>
  <si>
    <t>Citigroup, Inc</t>
  </si>
  <si>
    <t>Science Applications Intl. Inc.</t>
  </si>
  <si>
    <t>Conoco Inc</t>
  </si>
  <si>
    <t>Cummins Inc.</t>
  </si>
  <si>
    <t>J.P. Morgan Chase &amp; Co.</t>
  </si>
  <si>
    <t>Stewart Information Services Corp</t>
  </si>
  <si>
    <t>Texas Industries Inc.</t>
  </si>
  <si>
    <t>Watsco Inc</t>
  </si>
  <si>
    <t>CBRL Group Inc.</t>
  </si>
  <si>
    <t>Sovereign Bancorp Inc.</t>
  </si>
  <si>
    <t>Illinois Tool Works Inc.</t>
  </si>
  <si>
    <t>Navistar International Corporation</t>
  </si>
  <si>
    <t>Sun Microsystems Inc.</t>
  </si>
  <si>
    <t>Massey Energy Company</t>
  </si>
  <si>
    <t>UST Inc</t>
  </si>
  <si>
    <t>PepsiAmericas Inc.</t>
  </si>
  <si>
    <t>Lexmark International Inc.</t>
  </si>
  <si>
    <t>Baxter International Inc.</t>
  </si>
  <si>
    <t>Paychex Inc</t>
  </si>
  <si>
    <t>Johnson &amp; Johnson</t>
  </si>
  <si>
    <t>Big Lots, Inc.</t>
  </si>
  <si>
    <t>McKesson Corporation</t>
  </si>
  <si>
    <t>Autoliv, Inc.</t>
  </si>
  <si>
    <t>Arch Coal, Inc.</t>
  </si>
  <si>
    <t>Bethlehem Steel Corporation</t>
  </si>
  <si>
    <t>Jack In The Box Inc.</t>
  </si>
  <si>
    <t>MetLife Inc.</t>
  </si>
  <si>
    <t>Adelphia Communications Corporation</t>
  </si>
  <si>
    <t>Federal Express Corp.</t>
  </si>
  <si>
    <t>Aquila, Inc.</t>
  </si>
  <si>
    <t>Target Corp.</t>
  </si>
  <si>
    <t>Nicor Inc</t>
  </si>
  <si>
    <t>Amgen Inc.</t>
  </si>
  <si>
    <t>Sherwin-Williams Company</t>
  </si>
  <si>
    <t>Principal Financial Group Inc.</t>
  </si>
  <si>
    <t>Supervalu Inc</t>
  </si>
  <si>
    <t>E*Trade Group, Inc.</t>
  </si>
  <si>
    <t>Boston Scientific Corporation</t>
  </si>
  <si>
    <t>Jabil Circuit Inc.</t>
  </si>
  <si>
    <t>Dean Foods Company</t>
  </si>
  <si>
    <t>CNF Inc.</t>
  </si>
  <si>
    <t>Wendy's International Inc</t>
  </si>
  <si>
    <t>American Power Conversion Corporation</t>
  </si>
  <si>
    <t>Riverwood Holding Inc.</t>
  </si>
  <si>
    <t>Northeast Utilities System</t>
  </si>
  <si>
    <t>Avaya Inc.</t>
  </si>
  <si>
    <t>Hawaiian Electric Industries Inc.</t>
  </si>
  <si>
    <t>PerkinElmer Inc</t>
  </si>
  <si>
    <t>Lincoln National Corporation</t>
  </si>
  <si>
    <t>St. Paul Cos.</t>
  </si>
  <si>
    <t>EOG Resources, Inc.</t>
  </si>
  <si>
    <t>United Stationers Inc</t>
  </si>
  <si>
    <t>Frontier Oil Corp</t>
  </si>
  <si>
    <t>Aon Corporation</t>
  </si>
  <si>
    <t>American Eagle Outfitters, Inc.</t>
  </si>
  <si>
    <t>DQE Inc.</t>
  </si>
  <si>
    <t>WorldCom Inc</t>
  </si>
  <si>
    <t>W.W. Grainger Inc</t>
  </si>
  <si>
    <t>Computer Sciences Corp.</t>
  </si>
  <si>
    <t>Beazer Homes USA, Inc.</t>
  </si>
  <si>
    <t>Wm Wrigley Jr Company</t>
  </si>
  <si>
    <t>Brown Shoe Company, Inc.</t>
  </si>
  <si>
    <t>Cooper Tire &amp; Rubber Co.</t>
  </si>
  <si>
    <t>Texas Instruments Incorporated</t>
  </si>
  <si>
    <t>TRW Inc</t>
  </si>
  <si>
    <t>3Com Corp</t>
  </si>
  <si>
    <t>Leggett &amp; Platt Inc.</t>
  </si>
  <si>
    <t>Grey Global Group Inc.</t>
  </si>
  <si>
    <t>McDonald's Corporation</t>
  </si>
  <si>
    <t>Capital One Financial Corp.</t>
  </si>
  <si>
    <t>Bemis Company, Inc.</t>
  </si>
  <si>
    <t>Pactiv Corp</t>
  </si>
  <si>
    <t>CSX Corp.</t>
  </si>
  <si>
    <t>Walgreen Co</t>
  </si>
  <si>
    <t>Carlisle Cos. Inc.</t>
  </si>
  <si>
    <t>PacifiCare Health Systems Inc</t>
  </si>
  <si>
    <t>Southern Union Company</t>
  </si>
  <si>
    <t>PNC Financial Services Group Inc.</t>
  </si>
  <si>
    <t>Solutia Inc</t>
  </si>
  <si>
    <t>Harsco Corp.</t>
  </si>
  <si>
    <t>Newmont Mining Corporation</t>
  </si>
  <si>
    <t>Tellabs Inc.</t>
  </si>
  <si>
    <t>Quintiles Transnational</t>
  </si>
  <si>
    <t>Danaher Corporation</t>
  </si>
  <si>
    <t>The Allstate Corporation</t>
  </si>
  <si>
    <t>Exide Technologies</t>
  </si>
  <si>
    <t>Maxim Integrated Products Inc.</t>
  </si>
  <si>
    <t>SCI Systems Onc.</t>
  </si>
  <si>
    <t>Applied Materials, Inc.</t>
  </si>
  <si>
    <t>D.R. Horton Inc.</t>
  </si>
  <si>
    <t>Rostás Titusz</t>
  </si>
  <si>
    <t>Márkus László</t>
  </si>
  <si>
    <t>Szakál Bulcsú</t>
  </si>
  <si>
    <t>Dorogi Károly</t>
  </si>
  <si>
    <t>Jancsó Hedvig</t>
  </si>
  <si>
    <t>Parádi Dániel</t>
  </si>
  <si>
    <t>Halász Roland</t>
  </si>
  <si>
    <t>Kardos Borisz</t>
  </si>
  <si>
    <t>Ujvári Oszkár</t>
  </si>
  <si>
    <t>Szőnyi Sándor</t>
  </si>
  <si>
    <t>Kurucz Tiborc</t>
  </si>
  <si>
    <t>Kassai Jácint</t>
  </si>
  <si>
    <t>Dallos István</t>
  </si>
  <si>
    <t>Sulyok Gedeon</t>
  </si>
  <si>
    <t>Molnár Viktor</t>
  </si>
  <si>
    <t>Maróti Móricz</t>
  </si>
  <si>
    <t>Fényes Vencel</t>
  </si>
  <si>
    <t>Lantos Herman</t>
  </si>
  <si>
    <t>Vadász Malvin</t>
  </si>
  <si>
    <t>Farkas Lukács</t>
  </si>
  <si>
    <t>Perger Nándor</t>
  </si>
  <si>
    <t>Fábián Vendel</t>
  </si>
  <si>
    <t>Slezák Olivér</t>
  </si>
  <si>
    <t>Korpás Farkas</t>
  </si>
  <si>
    <t>Puskás Lénárd</t>
  </si>
  <si>
    <t>Pandúr Lóránt</t>
  </si>
  <si>
    <t>Bognár Márton</t>
  </si>
  <si>
    <t>Polgár Albert</t>
  </si>
  <si>
    <t>Állítson be napról-napra változó feltételes formázást</t>
  </si>
  <si>
    <t>az A2:C210 tartományban! A lejárt határidők sorait e-</t>
  </si>
  <si>
    <t>melje ki halványszürke háttérrel és halványszürke sze-</t>
  </si>
  <si>
    <t>géllyel! • A mai napra eső határidők sorait félkövér</t>
  </si>
  <si>
    <t>betűstílussal formázza! • A tíz napon belüli lejáró ha-</t>
  </si>
  <si>
    <t>táridők sorait halványsárga háttérszínnel és  világos-</t>
  </si>
  <si>
    <t>szürke szegéllyel jelenítse meg!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</si>
</sst>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\ &quot;HUF&quot;_-;\-* #,##0\ &quot;HUF&quot;_-;_-* &quot;-&quot;\ &quot;HUF&quot;_-;_-@_-"/>
    <numFmt numFmtId="165" formatCode="mmmm"/>
    <numFmt numFmtId="166" formatCode="dddd"/>
  </numFmts>
  <fonts count="13" x14ac:knownFonts="1"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ndar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8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41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indent="3"/>
    </xf>
    <xf numFmtId="3" fontId="0" fillId="0" borderId="0" xfId="0" applyNumberFormat="1" applyAlignment="1">
      <alignment horizontal="right" indent="1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 indent="1"/>
    </xf>
    <xf numFmtId="1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Continuous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 vertical="center" indent="1"/>
    </xf>
    <xf numFmtId="0" fontId="7" fillId="0" borderId="0" xfId="0" applyFont="1"/>
    <xf numFmtId="0" fontId="3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 indent="2"/>
    </xf>
    <xf numFmtId="11" fontId="0" fillId="0" borderId="0" xfId="0" applyNumberFormat="1"/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quotePrefix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3">
    <cellStyle name="Ezres [0]" xfId="1" builtinId="6" hidden="1"/>
    <cellStyle name="Normál" xfId="0" builtinId="0"/>
    <cellStyle name="Pénznem [0]" xfId="2" builtinId="7" hidden="1"/>
  </cellStyles>
  <dxfs count="0"/>
  <tableStyles count="0" defaultTableStyle="TableStyleMedium2" defaultPivotStyle="PivotStyleLight16"/>
  <colors>
    <mruColors>
      <color rgb="FFFFC8C8"/>
      <color rgb="FF0000FF"/>
      <color rgb="FFFFF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C1C1-49D9-4E87-A68B-457859217334}">
  <dimension ref="A1:G355"/>
  <sheetViews>
    <sheetView tabSelected="1" workbookViewId="0">
      <selection activeCell="K15" sqref="K15"/>
    </sheetView>
  </sheetViews>
  <sheetFormatPr defaultRowHeight="12" x14ac:dyDescent="0.2"/>
  <cols>
    <col min="1" max="5" width="12.83203125" customWidth="1"/>
    <col min="6" max="6" width="9.33203125" customWidth="1"/>
  </cols>
  <sheetData>
    <row r="1" spans="1:7" ht="27.95" customHeight="1" x14ac:dyDescent="0.2">
      <c r="A1" s="1" t="s">
        <v>0</v>
      </c>
      <c r="B1" s="2" t="s">
        <v>3</v>
      </c>
      <c r="C1" s="2" t="s">
        <v>1</v>
      </c>
      <c r="D1" s="2" t="s">
        <v>4</v>
      </c>
      <c r="E1" s="2" t="s">
        <v>2</v>
      </c>
    </row>
    <row r="2" spans="1:7" x14ac:dyDescent="0.2">
      <c r="A2" s="3" t="s">
        <v>5</v>
      </c>
      <c r="B2" s="6">
        <v>1100000</v>
      </c>
      <c r="C2" s="4">
        <f ca="1">TODAY()-62</f>
        <v>44686</v>
      </c>
      <c r="D2" s="4">
        <f ca="1">TODAY()+303</f>
        <v>45051</v>
      </c>
      <c r="E2" s="5"/>
    </row>
    <row r="3" spans="1:7" x14ac:dyDescent="0.2">
      <c r="A3" s="3" t="s">
        <v>6</v>
      </c>
      <c r="B3" s="6">
        <v>350000</v>
      </c>
      <c r="C3" s="4">
        <f ca="1">TODAY()-621</f>
        <v>44127</v>
      </c>
      <c r="D3" s="4">
        <f ca="1">TODAY()+110</f>
        <v>44858</v>
      </c>
      <c r="E3" s="5"/>
      <c r="G3" s="7" t="s">
        <v>359</v>
      </c>
    </row>
    <row r="4" spans="1:7" x14ac:dyDescent="0.2">
      <c r="A4" s="3" t="s">
        <v>7</v>
      </c>
      <c r="B4" s="6">
        <v>750000</v>
      </c>
      <c r="C4" s="4">
        <f ca="1">TODAY()-21</f>
        <v>44727</v>
      </c>
      <c r="D4" s="4">
        <f ca="1">TODAY()+160</f>
        <v>44908</v>
      </c>
      <c r="E4" s="5"/>
      <c r="G4" s="7" t="s">
        <v>360</v>
      </c>
    </row>
    <row r="5" spans="1:7" x14ac:dyDescent="0.2">
      <c r="A5" s="3" t="s">
        <v>8</v>
      </c>
      <c r="B5" s="6">
        <v>650000</v>
      </c>
      <c r="C5" s="4">
        <f ca="1">TODAY()-270</f>
        <v>44478</v>
      </c>
      <c r="D5" s="4">
        <f ca="1">TODAY()+279</f>
        <v>45027</v>
      </c>
      <c r="E5" s="5"/>
    </row>
    <row r="6" spans="1:7" x14ac:dyDescent="0.2">
      <c r="A6" s="3" t="s">
        <v>9</v>
      </c>
      <c r="B6" s="6">
        <v>250000</v>
      </c>
      <c r="C6" s="4">
        <f ca="1">TODAY()-40</f>
        <v>44708</v>
      </c>
      <c r="D6" s="4">
        <f ca="1">TODAY()+325</f>
        <v>45073</v>
      </c>
      <c r="E6" s="5"/>
    </row>
    <row r="7" spans="1:7" x14ac:dyDescent="0.2">
      <c r="A7" s="3" t="s">
        <v>10</v>
      </c>
      <c r="B7" s="6">
        <v>600000</v>
      </c>
      <c r="C7" s="4">
        <f ca="1">TODAY()-176</f>
        <v>44572</v>
      </c>
      <c r="D7" s="4">
        <f ca="1">TODAY()+189</f>
        <v>44937</v>
      </c>
      <c r="E7" s="5"/>
    </row>
    <row r="8" spans="1:7" x14ac:dyDescent="0.2">
      <c r="A8" s="3" t="s">
        <v>11</v>
      </c>
      <c r="B8" s="6">
        <v>250000</v>
      </c>
      <c r="C8" s="4">
        <f ca="1">TODAY()-107</f>
        <v>44641</v>
      </c>
      <c r="D8" s="4">
        <f ca="1">TODAY()+75</f>
        <v>44823</v>
      </c>
      <c r="E8" s="5"/>
    </row>
    <row r="9" spans="1:7" x14ac:dyDescent="0.2">
      <c r="A9" s="3" t="s">
        <v>12</v>
      </c>
      <c r="B9" s="6">
        <v>1000000</v>
      </c>
      <c r="C9" s="4">
        <f ca="1">TODAY()-52</f>
        <v>44696</v>
      </c>
      <c r="D9" s="4">
        <f ca="1">TODAY()+130</f>
        <v>44878</v>
      </c>
      <c r="E9" s="5"/>
    </row>
    <row r="10" spans="1:7" x14ac:dyDescent="0.2">
      <c r="A10" s="3" t="s">
        <v>13</v>
      </c>
      <c r="B10" s="6">
        <v>700000</v>
      </c>
      <c r="C10" s="4">
        <f ca="1">TODAY()-471</f>
        <v>44277</v>
      </c>
      <c r="D10" s="4">
        <f ca="1">TODAY()+442</f>
        <v>45190</v>
      </c>
      <c r="E10" s="5"/>
    </row>
    <row r="11" spans="1:7" x14ac:dyDescent="0.2">
      <c r="A11" s="3" t="s">
        <v>14</v>
      </c>
      <c r="B11" s="6">
        <v>600000</v>
      </c>
      <c r="C11" s="4">
        <f ca="1">TODAY()-445</f>
        <v>44303</v>
      </c>
      <c r="D11" s="4">
        <f ca="1">TODAY()+102</f>
        <v>44850</v>
      </c>
      <c r="E11" s="5"/>
    </row>
    <row r="12" spans="1:7" x14ac:dyDescent="0.2">
      <c r="A12" s="3" t="s">
        <v>15</v>
      </c>
      <c r="B12" s="6">
        <v>1200000</v>
      </c>
      <c r="C12" s="4">
        <f ca="1">TODAY()-299</f>
        <v>44449</v>
      </c>
      <c r="D12" s="4">
        <f ca="1">TODAY()+249</f>
        <v>44997</v>
      </c>
      <c r="E12" s="5"/>
    </row>
    <row r="13" spans="1:7" x14ac:dyDescent="0.2">
      <c r="A13" s="3" t="s">
        <v>16</v>
      </c>
      <c r="B13" s="6">
        <v>1150000</v>
      </c>
      <c r="C13" s="4">
        <f ca="1">TODAY()-63</f>
        <v>44685</v>
      </c>
      <c r="D13" s="4">
        <f ca="1">TODAY()+119</f>
        <v>44867</v>
      </c>
      <c r="E13" s="5"/>
    </row>
    <row r="14" spans="1:7" x14ac:dyDescent="0.2">
      <c r="A14" s="3" t="s">
        <v>17</v>
      </c>
      <c r="B14" s="6">
        <v>450000</v>
      </c>
      <c r="C14" s="4">
        <f ca="1">TODAY()-822</f>
        <v>43926</v>
      </c>
      <c r="D14" s="4">
        <f ca="1">TODAY()+274</f>
        <v>45022</v>
      </c>
      <c r="E14" s="5"/>
    </row>
    <row r="15" spans="1:7" x14ac:dyDescent="0.2">
      <c r="A15" s="3" t="s">
        <v>18</v>
      </c>
      <c r="B15" s="6">
        <v>1150000</v>
      </c>
      <c r="C15" s="4">
        <f ca="1">TODAY()-901</f>
        <v>43847</v>
      </c>
      <c r="D15" s="4">
        <f ca="1">TODAY()+14</f>
        <v>44762</v>
      </c>
      <c r="E15" s="5"/>
    </row>
    <row r="16" spans="1:7" x14ac:dyDescent="0.2">
      <c r="A16" s="3" t="s">
        <v>19</v>
      </c>
      <c r="B16" s="6">
        <v>650000</v>
      </c>
      <c r="C16" s="4">
        <f ca="1">TODAY()-724</f>
        <v>44024</v>
      </c>
      <c r="D16" s="4">
        <f ca="1">TODAY()+188</f>
        <v>44936</v>
      </c>
      <c r="E16" s="5"/>
    </row>
    <row r="17" spans="1:5" x14ac:dyDescent="0.2">
      <c r="A17" s="3" t="s">
        <v>20</v>
      </c>
      <c r="B17" s="6">
        <v>750000</v>
      </c>
      <c r="C17" s="4">
        <f ca="1">TODAY()-101</f>
        <v>44647</v>
      </c>
      <c r="D17" s="4">
        <f ca="1">TODAY()+81</f>
        <v>44829</v>
      </c>
      <c r="E17" s="5"/>
    </row>
    <row r="18" spans="1:5" x14ac:dyDescent="0.2">
      <c r="A18" s="3" t="s">
        <v>21</v>
      </c>
      <c r="B18" s="6">
        <v>250000</v>
      </c>
      <c r="C18" s="4">
        <f ca="1">TODAY()-721</f>
        <v>44027</v>
      </c>
      <c r="D18" s="4">
        <f ca="1">TODAY()+10</f>
        <v>44758</v>
      </c>
      <c r="E18" s="5"/>
    </row>
    <row r="19" spans="1:5" x14ac:dyDescent="0.2">
      <c r="A19" s="3" t="s">
        <v>22</v>
      </c>
      <c r="B19" s="6">
        <v>1150000</v>
      </c>
      <c r="C19" s="4">
        <f ca="1">TODAY()-414</f>
        <v>44334</v>
      </c>
      <c r="D19" s="4">
        <f ca="1">TODAY()+682</f>
        <v>45430</v>
      </c>
      <c r="E19" s="5"/>
    </row>
    <row r="20" spans="1:5" x14ac:dyDescent="0.2">
      <c r="A20" s="3" t="s">
        <v>23</v>
      </c>
      <c r="B20" s="6">
        <v>1100000</v>
      </c>
      <c r="C20" s="4">
        <f ca="1">TODAY()-20</f>
        <v>44728</v>
      </c>
      <c r="D20" s="4">
        <f ca="1">TODAY()+710</f>
        <v>45458</v>
      </c>
      <c r="E20" s="5"/>
    </row>
    <row r="21" spans="1:5" x14ac:dyDescent="0.2">
      <c r="A21" s="3" t="s">
        <v>24</v>
      </c>
      <c r="B21" s="6">
        <v>900000</v>
      </c>
      <c r="C21" s="4">
        <f ca="1">TODAY()-1012</f>
        <v>43736</v>
      </c>
      <c r="D21" s="4">
        <f ca="1">TODAY()+84</f>
        <v>44832</v>
      </c>
      <c r="E21" s="5"/>
    </row>
    <row r="22" spans="1:5" x14ac:dyDescent="0.2">
      <c r="A22" s="3" t="s">
        <v>25</v>
      </c>
      <c r="B22" s="6">
        <v>350000</v>
      </c>
      <c r="C22" s="4">
        <f ca="1">TODAY()-725</f>
        <v>44023</v>
      </c>
      <c r="D22" s="4">
        <f ca="1">TODAY()+371</f>
        <v>45119</v>
      </c>
      <c r="E22" s="5"/>
    </row>
    <row r="23" spans="1:5" x14ac:dyDescent="0.2">
      <c r="A23" s="3" t="s">
        <v>26</v>
      </c>
      <c r="B23" s="6">
        <v>550000</v>
      </c>
      <c r="C23" s="4">
        <f ca="1">TODAY()-553</f>
        <v>44195</v>
      </c>
      <c r="D23" s="4">
        <f ca="1">TODAY()+543</f>
        <v>45291</v>
      </c>
      <c r="E23" s="5"/>
    </row>
    <row r="24" spans="1:5" x14ac:dyDescent="0.2">
      <c r="A24" s="3" t="s">
        <v>27</v>
      </c>
      <c r="B24" s="6">
        <v>500000</v>
      </c>
      <c r="C24" s="4">
        <f ca="1">TODAY()-207</f>
        <v>44541</v>
      </c>
      <c r="D24" s="4">
        <f ca="1">TODAY()+158</f>
        <v>44906</v>
      </c>
      <c r="E24" s="5"/>
    </row>
    <row r="25" spans="1:5" x14ac:dyDescent="0.2">
      <c r="A25" s="3" t="s">
        <v>28</v>
      </c>
      <c r="B25" s="6">
        <v>550000</v>
      </c>
      <c r="C25" s="4">
        <f ca="1">TODAY()-92</f>
        <v>44656</v>
      </c>
      <c r="D25" s="4">
        <f ca="1">TODAY()+454</f>
        <v>45202</v>
      </c>
      <c r="E25" s="5"/>
    </row>
    <row r="26" spans="1:5" x14ac:dyDescent="0.2">
      <c r="A26" s="3" t="s">
        <v>29</v>
      </c>
      <c r="B26" s="6">
        <v>200000</v>
      </c>
      <c r="C26" s="4">
        <f ca="1">TODAY()-117</f>
        <v>44631</v>
      </c>
      <c r="D26" s="4">
        <f ca="1">TODAY()+795</f>
        <v>45543</v>
      </c>
      <c r="E26" s="5"/>
    </row>
    <row r="27" spans="1:5" x14ac:dyDescent="0.2">
      <c r="A27" s="3" t="s">
        <v>30</v>
      </c>
      <c r="B27" s="6">
        <v>650000</v>
      </c>
      <c r="C27" s="4">
        <f ca="1">TODAY()-330</f>
        <v>44418</v>
      </c>
      <c r="D27" s="4">
        <f ca="1">TODAY()+219</f>
        <v>44967</v>
      </c>
      <c r="E27" s="5"/>
    </row>
    <row r="28" spans="1:5" x14ac:dyDescent="0.2">
      <c r="A28" s="3" t="s">
        <v>31</v>
      </c>
      <c r="B28" s="6">
        <v>200000</v>
      </c>
      <c r="C28" s="4">
        <f ca="1">TODAY()-6</f>
        <v>44742</v>
      </c>
      <c r="D28" s="4">
        <f ca="1">TODAY()+724</f>
        <v>45472</v>
      </c>
      <c r="E28" s="5"/>
    </row>
    <row r="29" spans="1:5" x14ac:dyDescent="0.2">
      <c r="A29" s="3" t="s">
        <v>32</v>
      </c>
      <c r="B29" s="6">
        <v>400000</v>
      </c>
      <c r="C29" s="4">
        <f ca="1">TODAY()-406</f>
        <v>44342</v>
      </c>
      <c r="D29" s="4">
        <f ca="1">TODAY()+507</f>
        <v>45255</v>
      </c>
      <c r="E29" s="5"/>
    </row>
    <row r="30" spans="1:5" x14ac:dyDescent="0.2">
      <c r="A30" s="3" t="s">
        <v>33</v>
      </c>
      <c r="B30" s="6">
        <v>150000</v>
      </c>
      <c r="C30" s="4">
        <f ca="1">TODAY()-273</f>
        <v>44475</v>
      </c>
      <c r="D30" s="4">
        <f ca="1">TODAY()+641</f>
        <v>45389</v>
      </c>
      <c r="E30" s="5"/>
    </row>
    <row r="31" spans="1:5" x14ac:dyDescent="0.2">
      <c r="A31" s="3" t="s">
        <v>34</v>
      </c>
      <c r="B31" s="6">
        <v>200000</v>
      </c>
      <c r="C31" s="4">
        <f ca="1">TODAY()-68</f>
        <v>44680</v>
      </c>
      <c r="D31" s="4">
        <f ca="1">TODAY()+478</f>
        <v>45226</v>
      </c>
      <c r="E31" s="5"/>
    </row>
    <row r="32" spans="1:5" x14ac:dyDescent="0.2">
      <c r="A32" s="3" t="s">
        <v>35</v>
      </c>
      <c r="B32" s="6">
        <v>1000000</v>
      </c>
      <c r="C32" s="4">
        <f ca="1">TODAY()-114</f>
        <v>44634</v>
      </c>
      <c r="D32" s="4">
        <f ca="1">TODAY()+68</f>
        <v>44816</v>
      </c>
      <c r="E32" s="5"/>
    </row>
    <row r="33" spans="1:5" x14ac:dyDescent="0.2">
      <c r="A33" s="3" t="s">
        <v>36</v>
      </c>
      <c r="B33" s="6">
        <v>200000</v>
      </c>
      <c r="C33" s="4">
        <f ca="1">TODAY()-254</f>
        <v>44494</v>
      </c>
      <c r="D33" s="4">
        <f ca="1">TODAY()+111</f>
        <v>44859</v>
      </c>
      <c r="E33" s="5"/>
    </row>
    <row r="34" spans="1:5" x14ac:dyDescent="0.2">
      <c r="A34" s="3" t="s">
        <v>37</v>
      </c>
      <c r="B34" s="6">
        <v>150000</v>
      </c>
      <c r="C34" s="4">
        <f ca="1">TODAY()-879</f>
        <v>43869</v>
      </c>
      <c r="D34" s="4">
        <f ca="1">TODAY()+33</f>
        <v>44781</v>
      </c>
      <c r="E34" s="5"/>
    </row>
    <row r="35" spans="1:5" x14ac:dyDescent="0.2">
      <c r="A35" s="3" t="s">
        <v>38</v>
      </c>
      <c r="B35" s="6">
        <v>1000000</v>
      </c>
      <c r="C35" s="4">
        <f ca="1">TODAY()-151</f>
        <v>44597</v>
      </c>
      <c r="D35" s="4">
        <f ca="1">TODAY()+30</f>
        <v>44778</v>
      </c>
      <c r="E35" s="5"/>
    </row>
    <row r="36" spans="1:5" x14ac:dyDescent="0.2">
      <c r="A36" s="3" t="s">
        <v>39</v>
      </c>
      <c r="B36" s="6">
        <v>750000</v>
      </c>
      <c r="C36" s="4">
        <f ca="1">TODAY()-50</f>
        <v>44698</v>
      </c>
      <c r="D36" s="4">
        <f ca="1">TODAY()+680</f>
        <v>45428</v>
      </c>
      <c r="E36" s="5"/>
    </row>
    <row r="37" spans="1:5" x14ac:dyDescent="0.2">
      <c r="A37" s="3" t="s">
        <v>40</v>
      </c>
      <c r="B37" s="6">
        <v>850000</v>
      </c>
      <c r="C37" s="4">
        <f ca="1">TODAY()-71</f>
        <v>44677</v>
      </c>
      <c r="D37" s="4">
        <f ca="1">TODAY()+475</f>
        <v>45223</v>
      </c>
      <c r="E37" s="5"/>
    </row>
    <row r="38" spans="1:5" x14ac:dyDescent="0.2">
      <c r="A38" s="3" t="s">
        <v>41</v>
      </c>
      <c r="B38" s="6">
        <v>1150000</v>
      </c>
      <c r="C38" s="4">
        <f ca="1">TODAY()-479</f>
        <v>44269</v>
      </c>
      <c r="D38" s="4">
        <f ca="1">TODAY()+69</f>
        <v>44817</v>
      </c>
      <c r="E38" s="5"/>
    </row>
    <row r="39" spans="1:5" x14ac:dyDescent="0.2">
      <c r="A39" s="3" t="s">
        <v>42</v>
      </c>
      <c r="B39" s="6">
        <v>450000</v>
      </c>
      <c r="C39" s="4">
        <f ca="1">TODAY()-910</f>
        <v>43838</v>
      </c>
      <c r="D39" s="4">
        <f ca="1">TODAY()+186</f>
        <v>44934</v>
      </c>
      <c r="E39" s="5"/>
    </row>
    <row r="40" spans="1:5" x14ac:dyDescent="0.2">
      <c r="A40" s="3" t="s">
        <v>43</v>
      </c>
      <c r="B40" s="6">
        <v>750000</v>
      </c>
      <c r="C40" s="4">
        <f ca="1">TODAY()-174</f>
        <v>44574</v>
      </c>
      <c r="D40" s="4">
        <f ca="1">TODAY()+10</f>
        <v>44758</v>
      </c>
      <c r="E40" s="5"/>
    </row>
    <row r="41" spans="1:5" x14ac:dyDescent="0.2">
      <c r="A41" s="3" t="s">
        <v>44</v>
      </c>
      <c r="B41" s="6">
        <v>1100000</v>
      </c>
      <c r="C41" s="4">
        <f ca="1">TODAY()-379</f>
        <v>44369</v>
      </c>
      <c r="D41" s="4">
        <f ca="1">TODAY()+533</f>
        <v>45281</v>
      </c>
      <c r="E41" s="5"/>
    </row>
    <row r="42" spans="1:5" x14ac:dyDescent="0.2">
      <c r="A42" s="3" t="s">
        <v>45</v>
      </c>
      <c r="B42" s="6">
        <v>550000</v>
      </c>
      <c r="C42" s="4">
        <f ca="1">TODAY()-263</f>
        <v>44485</v>
      </c>
      <c r="D42" s="4">
        <f ca="1">TODAY()+286</f>
        <v>45034</v>
      </c>
      <c r="E42" s="5"/>
    </row>
    <row r="43" spans="1:5" x14ac:dyDescent="0.2">
      <c r="A43" s="3" t="s">
        <v>46</v>
      </c>
      <c r="B43" s="6">
        <v>850000</v>
      </c>
      <c r="C43" s="4">
        <f ca="1">TODAY()-27</f>
        <v>44721</v>
      </c>
      <c r="D43" s="4">
        <f ca="1">TODAY()+519</f>
        <v>45267</v>
      </c>
      <c r="E43" s="5"/>
    </row>
    <row r="44" spans="1:5" x14ac:dyDescent="0.2">
      <c r="A44" s="3" t="s">
        <v>47</v>
      </c>
      <c r="B44" s="6">
        <v>1050000</v>
      </c>
      <c r="C44" s="4">
        <f ca="1">TODAY()-81</f>
        <v>44667</v>
      </c>
      <c r="D44" s="4">
        <f ca="1">TODAY()+100</f>
        <v>44848</v>
      </c>
      <c r="E44" s="5"/>
    </row>
    <row r="45" spans="1:5" x14ac:dyDescent="0.2">
      <c r="A45" s="3" t="s">
        <v>48</v>
      </c>
      <c r="B45" s="6">
        <v>300000</v>
      </c>
      <c r="C45" s="4">
        <f ca="1">TODAY()-371</f>
        <v>44377</v>
      </c>
      <c r="D45" s="4">
        <f ca="1">TODAY()+360</f>
        <v>45108</v>
      </c>
      <c r="E45" s="5"/>
    </row>
    <row r="46" spans="1:5" x14ac:dyDescent="0.2">
      <c r="A46" s="3" t="s">
        <v>49</v>
      </c>
      <c r="B46" s="6">
        <v>650000</v>
      </c>
      <c r="C46" s="4">
        <f ca="1">TODAY()-92</f>
        <v>44656</v>
      </c>
      <c r="D46" s="4">
        <f ca="1">TODAY()+638</f>
        <v>45386</v>
      </c>
      <c r="E46" s="5"/>
    </row>
    <row r="47" spans="1:5" x14ac:dyDescent="0.2">
      <c r="A47" s="3" t="s">
        <v>50</v>
      </c>
      <c r="B47" s="6">
        <v>550000</v>
      </c>
      <c r="C47" s="4">
        <f ca="1">TODAY()-361</f>
        <v>44387</v>
      </c>
      <c r="D47" s="4">
        <f ca="1">TODAY()+5</f>
        <v>44753</v>
      </c>
      <c r="E47" s="5"/>
    </row>
    <row r="48" spans="1:5" x14ac:dyDescent="0.2">
      <c r="A48" s="3" t="s">
        <v>51</v>
      </c>
      <c r="B48" s="6">
        <v>1050000</v>
      </c>
      <c r="C48" s="4">
        <f ca="1">TODAY()-142</f>
        <v>44606</v>
      </c>
      <c r="D48" s="4">
        <f ca="1">TODAY()+223</f>
        <v>44971</v>
      </c>
      <c r="E48" s="5"/>
    </row>
    <row r="49" spans="1:5" x14ac:dyDescent="0.2">
      <c r="A49" s="3" t="s">
        <v>52</v>
      </c>
      <c r="B49" s="6">
        <v>1250000</v>
      </c>
      <c r="C49" s="4">
        <f ca="1">TODAY()-336</f>
        <v>44412</v>
      </c>
      <c r="D49" s="4">
        <f ca="1">TODAY()+29</f>
        <v>44777</v>
      </c>
      <c r="E49" s="5"/>
    </row>
    <row r="50" spans="1:5" x14ac:dyDescent="0.2">
      <c r="A50" s="3" t="s">
        <v>53</v>
      </c>
      <c r="B50" s="6">
        <v>300000</v>
      </c>
      <c r="C50" s="4">
        <f ca="1">TODAY()-114</f>
        <v>44634</v>
      </c>
      <c r="D50" s="4">
        <f ca="1">TODAY()+981</f>
        <v>45729</v>
      </c>
      <c r="E50" s="5"/>
    </row>
    <row r="51" spans="1:5" x14ac:dyDescent="0.2">
      <c r="A51" s="3" t="s">
        <v>54</v>
      </c>
      <c r="B51" s="6">
        <v>800000</v>
      </c>
      <c r="C51" s="4">
        <f ca="1">TODAY()-288</f>
        <v>44460</v>
      </c>
      <c r="D51" s="4">
        <f ca="1">TODAY()+260</f>
        <v>45008</v>
      </c>
      <c r="E51" s="5"/>
    </row>
    <row r="52" spans="1:5" x14ac:dyDescent="0.2">
      <c r="A52" s="3" t="s">
        <v>55</v>
      </c>
      <c r="B52" s="6">
        <v>1250000</v>
      </c>
      <c r="C52" s="4">
        <f ca="1">TODAY()-447</f>
        <v>44301</v>
      </c>
      <c r="D52" s="4">
        <f ca="1">TODAY()+284</f>
        <v>45032</v>
      </c>
      <c r="E52" s="5"/>
    </row>
    <row r="53" spans="1:5" x14ac:dyDescent="0.2">
      <c r="A53" s="3" t="s">
        <v>56</v>
      </c>
      <c r="B53" s="6">
        <v>500000</v>
      </c>
      <c r="C53" s="4">
        <f ca="1">TODAY()-9</f>
        <v>44739</v>
      </c>
      <c r="D53" s="4">
        <f ca="1">TODAY()+721</f>
        <v>45469</v>
      </c>
      <c r="E53" s="5"/>
    </row>
    <row r="54" spans="1:5" x14ac:dyDescent="0.2">
      <c r="A54" s="3" t="s">
        <v>57</v>
      </c>
      <c r="B54" s="6">
        <v>1150000</v>
      </c>
      <c r="C54" s="4">
        <f ca="1">TODAY()-347</f>
        <v>44401</v>
      </c>
      <c r="D54" s="4">
        <f ca="1">TODAY()+749</f>
        <v>45497</v>
      </c>
      <c r="E54" s="5"/>
    </row>
    <row r="55" spans="1:5" x14ac:dyDescent="0.2">
      <c r="A55" s="3" t="s">
        <v>58</v>
      </c>
      <c r="B55" s="6">
        <v>400000</v>
      </c>
      <c r="C55" s="4">
        <f ca="1">TODAY()-695</f>
        <v>44053</v>
      </c>
      <c r="D55" s="4">
        <f ca="1">TODAY()+220</f>
        <v>44968</v>
      </c>
      <c r="E55" s="5"/>
    </row>
    <row r="56" spans="1:5" x14ac:dyDescent="0.2">
      <c r="A56" s="3" t="s">
        <v>59</v>
      </c>
      <c r="B56" s="6">
        <v>200000</v>
      </c>
      <c r="C56" s="4">
        <f ca="1">TODAY()-470</f>
        <v>44278</v>
      </c>
      <c r="D56" s="4">
        <f ca="1">TODAY()+626</f>
        <v>45374</v>
      </c>
      <c r="E56" s="5"/>
    </row>
    <row r="57" spans="1:5" x14ac:dyDescent="0.2">
      <c r="A57" s="3" t="s">
        <v>60</v>
      </c>
      <c r="B57" s="6">
        <v>600000</v>
      </c>
      <c r="C57" s="4">
        <f ca="1">TODAY()-281</f>
        <v>44467</v>
      </c>
      <c r="D57" s="4">
        <f ca="1">TODAY()+84</f>
        <v>44832</v>
      </c>
      <c r="E57" s="5"/>
    </row>
    <row r="58" spans="1:5" x14ac:dyDescent="0.2">
      <c r="A58" s="3" t="s">
        <v>61</v>
      </c>
      <c r="B58" s="6">
        <v>900000</v>
      </c>
      <c r="C58" s="4">
        <f ca="1">TODAY()-276</f>
        <v>44472</v>
      </c>
      <c r="D58" s="4">
        <f ca="1">TODAY()+273</f>
        <v>45021</v>
      </c>
      <c r="E58" s="5"/>
    </row>
    <row r="59" spans="1:5" x14ac:dyDescent="0.2">
      <c r="A59" s="3" t="s">
        <v>62</v>
      </c>
      <c r="B59" s="6">
        <v>1150000</v>
      </c>
      <c r="C59" s="4">
        <f ca="1">TODAY()-549</f>
        <v>44199</v>
      </c>
      <c r="D59" s="4">
        <f ca="1">TODAY()+366</f>
        <v>45114</v>
      </c>
      <c r="E59" s="5"/>
    </row>
    <row r="60" spans="1:5" x14ac:dyDescent="0.2">
      <c r="A60" s="3" t="s">
        <v>63</v>
      </c>
      <c r="B60" s="6">
        <v>1100000</v>
      </c>
      <c r="C60" s="4">
        <f ca="1">TODAY()-426</f>
        <v>44322</v>
      </c>
      <c r="D60" s="4">
        <f ca="1">TODAY()+487</f>
        <v>45235</v>
      </c>
      <c r="E60" s="5"/>
    </row>
    <row r="61" spans="1:5" x14ac:dyDescent="0.2">
      <c r="A61" s="3" t="s">
        <v>64</v>
      </c>
      <c r="B61" s="6">
        <v>650000</v>
      </c>
      <c r="C61" s="4">
        <f ca="1">TODAY()-106</f>
        <v>44642</v>
      </c>
      <c r="D61" s="4">
        <f ca="1">TODAY()+259</f>
        <v>45007</v>
      </c>
      <c r="E61" s="5"/>
    </row>
    <row r="62" spans="1:5" x14ac:dyDescent="0.2">
      <c r="A62" s="3" t="s">
        <v>65</v>
      </c>
      <c r="B62" s="6">
        <v>200000</v>
      </c>
      <c r="C62" s="4">
        <f ca="1">TODAY()-364</f>
        <v>44384</v>
      </c>
      <c r="D62" s="4">
        <f ca="1">TODAY()+2</f>
        <v>44750</v>
      </c>
      <c r="E62" s="5"/>
    </row>
    <row r="63" spans="1:5" x14ac:dyDescent="0.2">
      <c r="A63" s="3" t="s">
        <v>66</v>
      </c>
      <c r="B63" s="6">
        <v>900000</v>
      </c>
      <c r="C63" s="4">
        <f ca="1">TODAY()-27</f>
        <v>44721</v>
      </c>
      <c r="D63" s="4">
        <f ca="1">TODAY()+884</f>
        <v>45632</v>
      </c>
      <c r="E63" s="5"/>
    </row>
    <row r="64" spans="1:5" x14ac:dyDescent="0.2">
      <c r="A64" s="3" t="s">
        <v>67</v>
      </c>
      <c r="B64" s="6">
        <v>1250000</v>
      </c>
      <c r="C64" s="4">
        <f ca="1">TODAY()-580</f>
        <v>44168</v>
      </c>
      <c r="D64" s="4">
        <f ca="1">TODAY()+151</f>
        <v>44899</v>
      </c>
      <c r="E64" s="5"/>
    </row>
    <row r="65" spans="1:5" x14ac:dyDescent="0.2">
      <c r="A65" s="3" t="s">
        <v>68</v>
      </c>
      <c r="B65" s="6">
        <v>850000</v>
      </c>
      <c r="C65" s="4">
        <f ca="1">TODAY()-44</f>
        <v>44704</v>
      </c>
      <c r="D65" s="4">
        <f ca="1">TODAY()+138</f>
        <v>44886</v>
      </c>
      <c r="E65" s="5"/>
    </row>
    <row r="66" spans="1:5" x14ac:dyDescent="0.2">
      <c r="A66" s="3" t="s">
        <v>69</v>
      </c>
      <c r="B66" s="6">
        <v>800000</v>
      </c>
      <c r="C66" s="4">
        <f ca="1">TODAY()-791</f>
        <v>43957</v>
      </c>
      <c r="D66" s="4">
        <f ca="1">TODAY()+305</f>
        <v>45053</v>
      </c>
      <c r="E66" s="5"/>
    </row>
    <row r="67" spans="1:5" x14ac:dyDescent="0.2">
      <c r="A67" s="3" t="s">
        <v>70</v>
      </c>
      <c r="B67" s="6">
        <v>350000</v>
      </c>
      <c r="C67" s="4">
        <f ca="1">TODAY()-82</f>
        <v>44666</v>
      </c>
      <c r="D67" s="4">
        <f ca="1">TODAY()+283</f>
        <v>45031</v>
      </c>
      <c r="E67" s="5"/>
    </row>
    <row r="68" spans="1:5" x14ac:dyDescent="0.2">
      <c r="A68" s="3" t="s">
        <v>71</v>
      </c>
      <c r="B68" s="6">
        <v>300000</v>
      </c>
      <c r="C68" s="4">
        <f ca="1">TODAY()-226</f>
        <v>44522</v>
      </c>
      <c r="D68" s="4">
        <f ca="1">TODAY()+322</f>
        <v>45070</v>
      </c>
      <c r="E68" s="5"/>
    </row>
    <row r="69" spans="1:5" x14ac:dyDescent="0.2">
      <c r="A69" s="3" t="s">
        <v>72</v>
      </c>
      <c r="B69" s="6">
        <v>950000</v>
      </c>
      <c r="C69" s="4">
        <f ca="1">TODAY()-754</f>
        <v>43994</v>
      </c>
      <c r="D69" s="4">
        <f ca="1">TODAY()+158</f>
        <v>44906</v>
      </c>
      <c r="E69" s="5"/>
    </row>
    <row r="70" spans="1:5" x14ac:dyDescent="0.2">
      <c r="A70" s="3" t="s">
        <v>73</v>
      </c>
      <c r="B70" s="6">
        <v>850000</v>
      </c>
      <c r="C70" s="4">
        <f ca="1">TODAY()-17</f>
        <v>44731</v>
      </c>
      <c r="D70" s="4">
        <f ca="1">TODAY()+894</f>
        <v>45642</v>
      </c>
      <c r="E70" s="5"/>
    </row>
    <row r="71" spans="1:5" x14ac:dyDescent="0.2">
      <c r="A71" s="3" t="s">
        <v>74</v>
      </c>
      <c r="B71" s="6">
        <v>800000</v>
      </c>
      <c r="C71" s="4">
        <f ca="1">TODAY()-473</f>
        <v>44275</v>
      </c>
      <c r="D71" s="4">
        <f ca="1">TODAY()+258</f>
        <v>45006</v>
      </c>
      <c r="E71" s="5"/>
    </row>
    <row r="72" spans="1:5" x14ac:dyDescent="0.2">
      <c r="A72" s="3" t="s">
        <v>75</v>
      </c>
      <c r="B72" s="6">
        <v>350000</v>
      </c>
      <c r="C72" s="4">
        <f ca="1">TODAY()-353</f>
        <v>44395</v>
      </c>
      <c r="D72" s="4">
        <f ca="1">TODAY()+378</f>
        <v>45126</v>
      </c>
      <c r="E72" s="5"/>
    </row>
    <row r="73" spans="1:5" x14ac:dyDescent="0.2">
      <c r="A73" s="3" t="s">
        <v>76</v>
      </c>
      <c r="B73" s="6">
        <v>700000</v>
      </c>
      <c r="C73" s="4">
        <f ca="1">TODAY()-704</f>
        <v>44044</v>
      </c>
      <c r="D73" s="4">
        <f ca="1">TODAY()+27</f>
        <v>44775</v>
      </c>
      <c r="E73" s="5"/>
    </row>
    <row r="74" spans="1:5" x14ac:dyDescent="0.2">
      <c r="A74" s="3" t="s">
        <v>77</v>
      </c>
      <c r="B74" s="6">
        <v>1050000</v>
      </c>
      <c r="C74" s="4">
        <f ca="1">TODAY()-124</f>
        <v>44624</v>
      </c>
      <c r="D74" s="4">
        <f ca="1">TODAY()+58</f>
        <v>44806</v>
      </c>
      <c r="E74" s="5"/>
    </row>
    <row r="75" spans="1:5" x14ac:dyDescent="0.2">
      <c r="A75" s="3" t="s">
        <v>78</v>
      </c>
      <c r="B75" s="6">
        <v>1200000</v>
      </c>
      <c r="C75" s="4">
        <f ca="1">TODAY()-207</f>
        <v>44541</v>
      </c>
      <c r="D75" s="4">
        <f ca="1">TODAY()+888</f>
        <v>45636</v>
      </c>
      <c r="E75" s="5"/>
    </row>
    <row r="76" spans="1:5" x14ac:dyDescent="0.2">
      <c r="A76" s="3" t="s">
        <v>79</v>
      </c>
      <c r="B76" s="6">
        <v>800000</v>
      </c>
      <c r="C76" s="4">
        <f ca="1">TODAY()-81</f>
        <v>44667</v>
      </c>
      <c r="D76" s="4">
        <f ca="1">TODAY()+100</f>
        <v>44848</v>
      </c>
      <c r="E76" s="5"/>
    </row>
    <row r="77" spans="1:5" x14ac:dyDescent="0.2">
      <c r="A77" s="3" t="s">
        <v>80</v>
      </c>
      <c r="B77" s="6">
        <v>200000</v>
      </c>
      <c r="C77" s="4">
        <f ca="1">TODAY()-651</f>
        <v>44097</v>
      </c>
      <c r="D77" s="4">
        <f ca="1">TODAY()+445</f>
        <v>45193</v>
      </c>
      <c r="E77" s="5"/>
    </row>
    <row r="78" spans="1:5" x14ac:dyDescent="0.2">
      <c r="A78" s="3" t="s">
        <v>81</v>
      </c>
      <c r="B78" s="6">
        <v>600000</v>
      </c>
      <c r="C78" s="4">
        <f ca="1">TODAY()-137</f>
        <v>44611</v>
      </c>
      <c r="D78" s="4">
        <f ca="1">TODAY()+593</f>
        <v>45341</v>
      </c>
      <c r="E78" s="5"/>
    </row>
    <row r="79" spans="1:5" x14ac:dyDescent="0.2">
      <c r="A79" s="3" t="s">
        <v>82</v>
      </c>
      <c r="B79" s="6">
        <v>400000</v>
      </c>
      <c r="C79" s="4">
        <f ca="1">TODAY()-262</f>
        <v>44486</v>
      </c>
      <c r="D79" s="4">
        <f ca="1">TODAY()+833</f>
        <v>45581</v>
      </c>
      <c r="E79" s="5"/>
    </row>
    <row r="80" spans="1:5" x14ac:dyDescent="0.2">
      <c r="A80" s="3" t="s">
        <v>83</v>
      </c>
      <c r="B80" s="6">
        <v>250000</v>
      </c>
      <c r="C80" s="4">
        <f ca="1">TODAY()-100</f>
        <v>44648</v>
      </c>
      <c r="D80" s="4">
        <f ca="1">TODAY()+82</f>
        <v>44830</v>
      </c>
      <c r="E80" s="5"/>
    </row>
    <row r="81" spans="1:5" x14ac:dyDescent="0.2">
      <c r="A81" s="3" t="s">
        <v>84</v>
      </c>
      <c r="B81" s="6">
        <v>450000</v>
      </c>
      <c r="C81" s="4">
        <f ca="1">TODAY()-343</f>
        <v>44405</v>
      </c>
      <c r="D81" s="4">
        <f ca="1">TODAY()+23</f>
        <v>44771</v>
      </c>
      <c r="E81" s="5"/>
    </row>
    <row r="82" spans="1:5" x14ac:dyDescent="0.2">
      <c r="A82" s="3" t="s">
        <v>85</v>
      </c>
      <c r="B82" s="6">
        <v>450000</v>
      </c>
      <c r="C82" s="4">
        <f ca="1">TODAY()-63</f>
        <v>44685</v>
      </c>
      <c r="D82" s="4">
        <f ca="1">TODAY()+849</f>
        <v>45597</v>
      </c>
      <c r="E82" s="5"/>
    </row>
    <row r="83" spans="1:5" x14ac:dyDescent="0.2">
      <c r="A83" s="3" t="s">
        <v>86</v>
      </c>
      <c r="B83" s="6">
        <v>400000</v>
      </c>
      <c r="C83" s="4">
        <f ca="1">TODAY()-3</f>
        <v>44745</v>
      </c>
      <c r="D83" s="4">
        <f ca="1">TODAY()+908</f>
        <v>45656</v>
      </c>
      <c r="E83" s="5"/>
    </row>
    <row r="84" spans="1:5" x14ac:dyDescent="0.2">
      <c r="A84" s="3" t="s">
        <v>87</v>
      </c>
      <c r="B84" s="6">
        <v>1200000</v>
      </c>
      <c r="C84" s="4">
        <f ca="1">TODAY()-109</f>
        <v>44639</v>
      </c>
      <c r="D84" s="4">
        <f ca="1">TODAY()+256</f>
        <v>45004</v>
      </c>
      <c r="E84" s="5"/>
    </row>
    <row r="85" spans="1:5" x14ac:dyDescent="0.2">
      <c r="A85" s="3" t="s">
        <v>88</v>
      </c>
      <c r="B85" s="6">
        <v>450000</v>
      </c>
      <c r="C85" s="4">
        <f ca="1">TODAY()-650</f>
        <v>44098</v>
      </c>
      <c r="D85" s="4">
        <f ca="1">TODAY()+81</f>
        <v>44829</v>
      </c>
      <c r="E85" s="5"/>
    </row>
    <row r="86" spans="1:5" x14ac:dyDescent="0.2">
      <c r="A86" s="3" t="s">
        <v>89</v>
      </c>
      <c r="B86" s="6">
        <v>750000</v>
      </c>
      <c r="C86" s="4">
        <f ca="1">TODAY()-17</f>
        <v>44731</v>
      </c>
      <c r="D86" s="4">
        <f ca="1">TODAY()+164</f>
        <v>44912</v>
      </c>
      <c r="E86" s="5"/>
    </row>
    <row r="87" spans="1:5" x14ac:dyDescent="0.2">
      <c r="A87" s="3" t="s">
        <v>90</v>
      </c>
      <c r="B87" s="6">
        <v>400000</v>
      </c>
      <c r="C87" s="4">
        <f ca="1">TODAY()-304</f>
        <v>44444</v>
      </c>
      <c r="D87" s="4">
        <f ca="1">TODAY()+426</f>
        <v>45174</v>
      </c>
      <c r="E87" s="5"/>
    </row>
    <row r="88" spans="1:5" x14ac:dyDescent="0.2">
      <c r="A88" s="3" t="s">
        <v>91</v>
      </c>
      <c r="B88" s="6">
        <v>850000</v>
      </c>
      <c r="C88" s="4">
        <f ca="1">TODAY()-43</f>
        <v>44705</v>
      </c>
      <c r="D88" s="4">
        <f ca="1">TODAY()+869</f>
        <v>45617</v>
      </c>
      <c r="E88" s="5"/>
    </row>
    <row r="89" spans="1:5" x14ac:dyDescent="0.2">
      <c r="A89" s="3" t="s">
        <v>92</v>
      </c>
      <c r="B89" s="6">
        <v>700000</v>
      </c>
      <c r="C89" s="4">
        <f ca="1">TODAY()-84</f>
        <v>44664</v>
      </c>
      <c r="D89" s="4">
        <f ca="1">TODAY()+462</f>
        <v>45210</v>
      </c>
      <c r="E89" s="5"/>
    </row>
    <row r="90" spans="1:5" x14ac:dyDescent="0.2">
      <c r="A90" s="3" t="s">
        <v>93</v>
      </c>
      <c r="B90" s="6">
        <v>1050000</v>
      </c>
      <c r="C90" s="4">
        <f ca="1">TODAY()-56</f>
        <v>44692</v>
      </c>
      <c r="D90" s="4">
        <f ca="1">TODAY()+491</f>
        <v>45239</v>
      </c>
      <c r="E90" s="5"/>
    </row>
    <row r="91" spans="1:5" x14ac:dyDescent="0.2">
      <c r="A91" s="3" t="s">
        <v>94</v>
      </c>
      <c r="B91" s="6">
        <v>300000</v>
      </c>
      <c r="C91" s="4">
        <f ca="1">TODAY()-42</f>
        <v>44706</v>
      </c>
      <c r="D91" s="4">
        <f ca="1">TODAY()+140</f>
        <v>44888</v>
      </c>
      <c r="E91" s="5"/>
    </row>
    <row r="92" spans="1:5" x14ac:dyDescent="0.2">
      <c r="A92" s="3" t="s">
        <v>95</v>
      </c>
      <c r="B92" s="6">
        <v>750000</v>
      </c>
      <c r="C92" s="4">
        <f ca="1">TODAY()-161</f>
        <v>44587</v>
      </c>
      <c r="D92" s="4">
        <f ca="1">TODAY()+569</f>
        <v>45317</v>
      </c>
      <c r="E92" s="5"/>
    </row>
    <row r="93" spans="1:5" x14ac:dyDescent="0.2">
      <c r="A93" s="3" t="s">
        <v>96</v>
      </c>
      <c r="B93" s="6">
        <v>200000</v>
      </c>
      <c r="C93" s="4">
        <f ca="1">TODAY()-479</f>
        <v>44269</v>
      </c>
      <c r="D93" s="4">
        <f ca="1">TODAY()+617</f>
        <v>45365</v>
      </c>
      <c r="E93" s="5"/>
    </row>
    <row r="94" spans="1:5" x14ac:dyDescent="0.2">
      <c r="A94" s="3" t="s">
        <v>97</v>
      </c>
      <c r="B94" s="6">
        <v>200000</v>
      </c>
      <c r="C94" s="4">
        <f ca="1">TODAY()-520</f>
        <v>44228</v>
      </c>
      <c r="D94" s="4">
        <f ca="1">TODAY()+576</f>
        <v>45324</v>
      </c>
      <c r="E94" s="5"/>
    </row>
    <row r="95" spans="1:5" x14ac:dyDescent="0.2">
      <c r="A95" s="3" t="s">
        <v>98</v>
      </c>
      <c r="B95" s="6">
        <v>600000</v>
      </c>
      <c r="C95" s="4">
        <f ca="1">TODAY()-102</f>
        <v>44646</v>
      </c>
      <c r="D95" s="4">
        <f ca="1">TODAY()+628</f>
        <v>45376</v>
      </c>
      <c r="E95" s="5"/>
    </row>
    <row r="96" spans="1:5" x14ac:dyDescent="0.2">
      <c r="A96" s="3" t="s">
        <v>99</v>
      </c>
      <c r="B96" s="6">
        <v>1200000</v>
      </c>
      <c r="C96" s="4">
        <f ca="1">TODAY()-309</f>
        <v>44439</v>
      </c>
      <c r="D96" s="4">
        <f ca="1">TODAY()+56</f>
        <v>44804</v>
      </c>
      <c r="E96" s="5"/>
    </row>
    <row r="97" spans="1:5" x14ac:dyDescent="0.2">
      <c r="A97" s="3" t="s">
        <v>100</v>
      </c>
      <c r="B97" s="6">
        <v>950000</v>
      </c>
      <c r="C97" s="4">
        <f ca="1">TODAY()-287</f>
        <v>44461</v>
      </c>
      <c r="D97" s="4">
        <f ca="1">TODAY()+626</f>
        <v>45374</v>
      </c>
      <c r="E97" s="5"/>
    </row>
    <row r="98" spans="1:5" x14ac:dyDescent="0.2">
      <c r="A98" s="3" t="s">
        <v>101</v>
      </c>
      <c r="B98" s="6">
        <v>1250000</v>
      </c>
      <c r="C98" s="4">
        <f ca="1">TODAY()-611</f>
        <v>44137</v>
      </c>
      <c r="D98" s="4">
        <f ca="1">TODAY()+120</f>
        <v>44868</v>
      </c>
      <c r="E98" s="5"/>
    </row>
    <row r="99" spans="1:5" x14ac:dyDescent="0.2">
      <c r="A99" s="3" t="s">
        <v>102</v>
      </c>
      <c r="B99" s="6">
        <v>1150000</v>
      </c>
      <c r="C99" s="4">
        <f ca="1">TODAY()-463</f>
        <v>44285</v>
      </c>
      <c r="D99" s="4">
        <f ca="1">TODAY()+85</f>
        <v>44833</v>
      </c>
      <c r="E99" s="5"/>
    </row>
    <row r="100" spans="1:5" x14ac:dyDescent="0.2">
      <c r="A100" s="3" t="s">
        <v>103</v>
      </c>
      <c r="B100" s="6">
        <v>850000</v>
      </c>
      <c r="C100" s="4">
        <f ca="1">TODAY()-14</f>
        <v>44734</v>
      </c>
      <c r="D100" s="4">
        <f ca="1">TODAY()+532</f>
        <v>45280</v>
      </c>
      <c r="E100" s="5"/>
    </row>
    <row r="101" spans="1:5" x14ac:dyDescent="0.2">
      <c r="A101" s="3" t="s">
        <v>104</v>
      </c>
      <c r="B101" s="6">
        <v>150000</v>
      </c>
      <c r="C101" s="4">
        <f ca="1">TODAY()-296</f>
        <v>44452</v>
      </c>
      <c r="D101" s="4">
        <f ca="1">TODAY()+252</f>
        <v>45000</v>
      </c>
      <c r="E101" s="5"/>
    </row>
    <row r="102" spans="1:5" x14ac:dyDescent="0.2">
      <c r="A102" s="3" t="s">
        <v>105</v>
      </c>
      <c r="B102" s="6">
        <v>350000</v>
      </c>
      <c r="C102" s="4">
        <f ca="1">TODAY()-10</f>
        <v>44738</v>
      </c>
      <c r="D102" s="4">
        <f ca="1">TODAY()+536</f>
        <v>45284</v>
      </c>
      <c r="E102" s="5"/>
    </row>
    <row r="103" spans="1:5" x14ac:dyDescent="0.2">
      <c r="A103" s="3" t="s">
        <v>106</v>
      </c>
      <c r="B103" s="6">
        <v>1150000</v>
      </c>
      <c r="C103" s="4">
        <f ca="1">TODAY()-118</f>
        <v>44630</v>
      </c>
      <c r="D103" s="4">
        <f ca="1">TODAY()+429</f>
        <v>45177</v>
      </c>
      <c r="E103" s="5"/>
    </row>
    <row r="104" spans="1:5" x14ac:dyDescent="0.2">
      <c r="A104" s="3" t="s">
        <v>107</v>
      </c>
      <c r="B104" s="6">
        <v>700000</v>
      </c>
      <c r="C104" s="4">
        <f ca="1">TODAY()-115</f>
        <v>44633</v>
      </c>
      <c r="D104" s="4">
        <f ca="1">TODAY()+67</f>
        <v>44815</v>
      </c>
      <c r="E104" s="5"/>
    </row>
    <row r="105" spans="1:5" x14ac:dyDescent="0.2">
      <c r="A105" s="3" t="s">
        <v>108</v>
      </c>
      <c r="B105" s="6">
        <v>1100000</v>
      </c>
      <c r="C105" s="4">
        <f ca="1">TODAY()-287</f>
        <v>44461</v>
      </c>
      <c r="D105" s="4">
        <f ca="1">TODAY()+443</f>
        <v>45191</v>
      </c>
      <c r="E105" s="5"/>
    </row>
    <row r="106" spans="1:5" x14ac:dyDescent="0.2">
      <c r="A106" s="3" t="s">
        <v>109</v>
      </c>
      <c r="B106" s="6">
        <v>250000</v>
      </c>
      <c r="C106" s="4">
        <f ca="1">TODAY()-170</f>
        <v>44578</v>
      </c>
      <c r="D106" s="4">
        <f ca="1">TODAY()+379</f>
        <v>45127</v>
      </c>
      <c r="E106" s="5"/>
    </row>
    <row r="107" spans="1:5" x14ac:dyDescent="0.2">
      <c r="A107" s="3" t="s">
        <v>110</v>
      </c>
      <c r="B107" s="6">
        <v>800000</v>
      </c>
      <c r="C107" s="4">
        <f ca="1">TODAY()-328</f>
        <v>44420</v>
      </c>
      <c r="D107" s="4">
        <f ca="1">TODAY()+37</f>
        <v>44785</v>
      </c>
      <c r="E107" s="5"/>
    </row>
    <row r="108" spans="1:5" x14ac:dyDescent="0.2">
      <c r="A108" s="3" t="s">
        <v>111</v>
      </c>
      <c r="B108" s="6">
        <v>550000</v>
      </c>
      <c r="C108" s="4">
        <f ca="1">TODAY()-2</f>
        <v>44746</v>
      </c>
      <c r="D108" s="4">
        <f ca="1">TODAY()+363</f>
        <v>45111</v>
      </c>
      <c r="E108" s="5"/>
    </row>
    <row r="109" spans="1:5" x14ac:dyDescent="0.2">
      <c r="A109" s="3" t="s">
        <v>112</v>
      </c>
      <c r="B109" s="6">
        <v>600000</v>
      </c>
      <c r="C109" s="4">
        <f ca="1">TODAY()-270</f>
        <v>44478</v>
      </c>
      <c r="D109" s="4">
        <f ca="1">TODAY()+644</f>
        <v>45392</v>
      </c>
      <c r="E109" s="5"/>
    </row>
    <row r="110" spans="1:5" x14ac:dyDescent="0.2">
      <c r="A110" s="3" t="s">
        <v>113</v>
      </c>
      <c r="B110" s="6">
        <v>1150000</v>
      </c>
      <c r="C110" s="4">
        <f ca="1">TODAY()-1080</f>
        <v>43668</v>
      </c>
      <c r="D110" s="4">
        <f ca="1">TODAY()+16</f>
        <v>44764</v>
      </c>
      <c r="E110" s="5"/>
    </row>
    <row r="111" spans="1:5" x14ac:dyDescent="0.2">
      <c r="A111" s="3" t="s">
        <v>114</v>
      </c>
      <c r="B111" s="6">
        <v>350000</v>
      </c>
      <c r="C111" s="4">
        <f ca="1">TODAY()-29</f>
        <v>44719</v>
      </c>
      <c r="D111" s="4">
        <f ca="1">TODAY()+152</f>
        <v>44900</v>
      </c>
      <c r="E111" s="5"/>
    </row>
    <row r="112" spans="1:5" x14ac:dyDescent="0.2">
      <c r="A112" s="3" t="s">
        <v>115</v>
      </c>
      <c r="B112" s="6">
        <v>1000000</v>
      </c>
      <c r="C112" s="4">
        <f ca="1">TODAY()-883</f>
        <v>43865</v>
      </c>
      <c r="D112" s="4">
        <f ca="1">TODAY()+213</f>
        <v>44961</v>
      </c>
      <c r="E112" s="5"/>
    </row>
    <row r="113" spans="1:5" x14ac:dyDescent="0.2">
      <c r="A113" s="3" t="s">
        <v>116</v>
      </c>
      <c r="B113" s="6">
        <v>900000</v>
      </c>
      <c r="C113" s="4">
        <f ca="1">TODAY()-315</f>
        <v>44433</v>
      </c>
      <c r="D113" s="4">
        <f ca="1">TODAY()+50</f>
        <v>44798</v>
      </c>
      <c r="E113" s="5"/>
    </row>
    <row r="114" spans="1:5" x14ac:dyDescent="0.2">
      <c r="A114" s="3" t="s">
        <v>117</v>
      </c>
      <c r="B114" s="6">
        <v>300000</v>
      </c>
      <c r="C114" s="4">
        <f ca="1">TODAY()-262</f>
        <v>44486</v>
      </c>
      <c r="D114" s="4">
        <f ca="1">TODAY()+103</f>
        <v>44851</v>
      </c>
      <c r="E114" s="5"/>
    </row>
    <row r="115" spans="1:5" x14ac:dyDescent="0.2">
      <c r="A115" s="3" t="s">
        <v>118</v>
      </c>
      <c r="B115" s="6">
        <v>650000</v>
      </c>
      <c r="C115" s="4">
        <f ca="1">TODAY()-207</f>
        <v>44541</v>
      </c>
      <c r="D115" s="4">
        <f ca="1">TODAY()+888</f>
        <v>45636</v>
      </c>
      <c r="E115" s="5"/>
    </row>
    <row r="116" spans="1:5" x14ac:dyDescent="0.2">
      <c r="A116" s="3" t="s">
        <v>119</v>
      </c>
      <c r="B116" s="6">
        <v>650000</v>
      </c>
      <c r="C116" s="4">
        <f ca="1">TODAY()-728</f>
        <v>44020</v>
      </c>
      <c r="D116" s="4">
        <f ca="1">TODAY()+184</f>
        <v>44932</v>
      </c>
      <c r="E116" s="5"/>
    </row>
    <row r="117" spans="1:5" x14ac:dyDescent="0.2">
      <c r="A117" s="3" t="s">
        <v>120</v>
      </c>
      <c r="B117" s="6">
        <v>600000</v>
      </c>
      <c r="C117" s="4">
        <f ca="1">TODAY()-428</f>
        <v>44320</v>
      </c>
      <c r="D117" s="4">
        <f ca="1">TODAY()+485</f>
        <v>45233</v>
      </c>
      <c r="E117" s="5"/>
    </row>
    <row r="118" spans="1:5" x14ac:dyDescent="0.2">
      <c r="A118" s="3" t="s">
        <v>121</v>
      </c>
      <c r="B118" s="6">
        <v>600000</v>
      </c>
      <c r="C118" s="4">
        <f ca="1">TODAY()-243</f>
        <v>44505</v>
      </c>
      <c r="D118" s="4">
        <f ca="1">TODAY()+122</f>
        <v>44870</v>
      </c>
      <c r="E118" s="5"/>
    </row>
    <row r="119" spans="1:5" x14ac:dyDescent="0.2">
      <c r="A119" s="3" t="s">
        <v>122</v>
      </c>
      <c r="B119" s="6">
        <v>750000</v>
      </c>
      <c r="C119" s="4">
        <f ca="1">TODAY()-197</f>
        <v>44551</v>
      </c>
      <c r="D119" s="4">
        <f ca="1">TODAY()+352</f>
        <v>45100</v>
      </c>
      <c r="E119" s="5"/>
    </row>
    <row r="120" spans="1:5" x14ac:dyDescent="0.2">
      <c r="A120" s="3" t="s">
        <v>123</v>
      </c>
      <c r="B120" s="6">
        <v>1150000</v>
      </c>
      <c r="C120" s="4">
        <f ca="1">TODAY()-47</f>
        <v>44701</v>
      </c>
      <c r="D120" s="4">
        <f ca="1">TODAY()+135</f>
        <v>44883</v>
      </c>
      <c r="E120" s="5"/>
    </row>
    <row r="121" spans="1:5" x14ac:dyDescent="0.2">
      <c r="A121" s="3" t="s">
        <v>124</v>
      </c>
      <c r="B121" s="6">
        <v>1250000</v>
      </c>
      <c r="C121" s="4">
        <f ca="1">TODAY()-822</f>
        <v>43926</v>
      </c>
      <c r="D121" s="4">
        <f ca="1">TODAY()+274</f>
        <v>45022</v>
      </c>
      <c r="E121" s="5"/>
    </row>
    <row r="122" spans="1:5" x14ac:dyDescent="0.2">
      <c r="A122" s="3" t="s">
        <v>125</v>
      </c>
      <c r="B122" s="6">
        <v>200000</v>
      </c>
      <c r="C122" s="4">
        <f ca="1">TODAY()-39</f>
        <v>44709</v>
      </c>
      <c r="D122" s="4">
        <f ca="1">TODAY()+326</f>
        <v>45074</v>
      </c>
      <c r="E122" s="5"/>
    </row>
    <row r="123" spans="1:5" x14ac:dyDescent="0.2">
      <c r="A123" s="3" t="s">
        <v>126</v>
      </c>
      <c r="B123" s="6">
        <v>1250000</v>
      </c>
      <c r="C123" s="4">
        <f ca="1">TODAY()-514</f>
        <v>44234</v>
      </c>
      <c r="D123" s="4">
        <f ca="1">TODAY()+33</f>
        <v>44781</v>
      </c>
      <c r="E123" s="5"/>
    </row>
    <row r="124" spans="1:5" x14ac:dyDescent="0.2">
      <c r="A124" s="3" t="s">
        <v>127</v>
      </c>
      <c r="B124" s="6">
        <v>650000</v>
      </c>
      <c r="C124" s="4">
        <f ca="1">TODAY()-268</f>
        <v>44480</v>
      </c>
      <c r="D124" s="4">
        <f ca="1">TODAY()+281</f>
        <v>45029</v>
      </c>
      <c r="E124" s="5"/>
    </row>
    <row r="125" spans="1:5" x14ac:dyDescent="0.2">
      <c r="A125" s="3" t="s">
        <v>128</v>
      </c>
      <c r="B125" s="6">
        <v>850000</v>
      </c>
      <c r="C125" s="4">
        <f ca="1">TODAY()-418</f>
        <v>44330</v>
      </c>
      <c r="D125" s="4">
        <f ca="1">TODAY()+678</f>
        <v>45426</v>
      </c>
      <c r="E125" s="5"/>
    </row>
    <row r="126" spans="1:5" x14ac:dyDescent="0.2">
      <c r="A126" s="3" t="s">
        <v>129</v>
      </c>
      <c r="B126" s="6">
        <v>650000</v>
      </c>
      <c r="C126" s="4">
        <f ca="1">TODAY()-713</f>
        <v>44035</v>
      </c>
      <c r="D126" s="4">
        <f ca="1">TODAY()+383</f>
        <v>45131</v>
      </c>
      <c r="E126" s="5"/>
    </row>
    <row r="127" spans="1:5" x14ac:dyDescent="0.2">
      <c r="A127" s="3" t="s">
        <v>130</v>
      </c>
      <c r="B127" s="6">
        <v>1250000</v>
      </c>
      <c r="C127" s="4">
        <f ca="1">TODAY()-46</f>
        <v>44702</v>
      </c>
      <c r="D127" s="4">
        <f ca="1">TODAY()+319</f>
        <v>45067</v>
      </c>
      <c r="E127" s="5"/>
    </row>
    <row r="128" spans="1:5" x14ac:dyDescent="0.2">
      <c r="A128" s="3" t="s">
        <v>131</v>
      </c>
      <c r="B128" s="6">
        <v>1000000</v>
      </c>
      <c r="C128" s="4">
        <f ca="1">TODAY()-326</f>
        <v>44422</v>
      </c>
      <c r="D128" s="4">
        <f ca="1">TODAY()+39</f>
        <v>44787</v>
      </c>
      <c r="E128" s="5"/>
    </row>
    <row r="129" spans="1:5" x14ac:dyDescent="0.2">
      <c r="A129" s="3" t="s">
        <v>132</v>
      </c>
      <c r="B129" s="6">
        <v>700000</v>
      </c>
      <c r="C129" s="4">
        <f ca="1">TODAY()-312</f>
        <v>44436</v>
      </c>
      <c r="D129" s="4">
        <f ca="1">TODAY()+602</f>
        <v>45350</v>
      </c>
      <c r="E129" s="5"/>
    </row>
    <row r="130" spans="1:5" x14ac:dyDescent="0.2">
      <c r="A130" s="3" t="s">
        <v>133</v>
      </c>
      <c r="B130" s="6">
        <v>1050000</v>
      </c>
      <c r="C130" s="4">
        <f ca="1">TODAY()-301</f>
        <v>44447</v>
      </c>
      <c r="D130" s="4">
        <f ca="1">TODAY()+612</f>
        <v>45360</v>
      </c>
      <c r="E130" s="5"/>
    </row>
    <row r="131" spans="1:5" x14ac:dyDescent="0.2">
      <c r="A131" s="3" t="s">
        <v>134</v>
      </c>
      <c r="B131" s="6">
        <v>550000</v>
      </c>
      <c r="C131" s="4">
        <f ca="1">TODAY()-128</f>
        <v>44620</v>
      </c>
      <c r="D131" s="4">
        <f ca="1">TODAY()+53</f>
        <v>44801</v>
      </c>
      <c r="E131" s="5"/>
    </row>
    <row r="132" spans="1:5" x14ac:dyDescent="0.2">
      <c r="A132" s="3" t="s">
        <v>135</v>
      </c>
      <c r="B132" s="6">
        <v>750000</v>
      </c>
      <c r="C132" s="4">
        <f ca="1">TODAY()-107</f>
        <v>44641</v>
      </c>
      <c r="D132" s="4">
        <f ca="1">TODAY()+75</f>
        <v>44823</v>
      </c>
      <c r="E132" s="5"/>
    </row>
    <row r="133" spans="1:5" x14ac:dyDescent="0.2">
      <c r="A133" s="3" t="s">
        <v>136</v>
      </c>
      <c r="B133" s="6">
        <v>650000</v>
      </c>
      <c r="C133" s="4">
        <f ca="1">TODAY()-19</f>
        <v>44729</v>
      </c>
      <c r="D133" s="4">
        <f ca="1">TODAY()+711</f>
        <v>45459</v>
      </c>
      <c r="E133" s="5"/>
    </row>
    <row r="134" spans="1:5" x14ac:dyDescent="0.2">
      <c r="A134" s="3" t="s">
        <v>137</v>
      </c>
      <c r="B134" s="6">
        <v>700000</v>
      </c>
      <c r="C134" s="4">
        <f ca="1">TODAY()-6</f>
        <v>44742</v>
      </c>
      <c r="D134" s="4">
        <f ca="1">TODAY()+175</f>
        <v>44923</v>
      </c>
      <c r="E134" s="5"/>
    </row>
    <row r="135" spans="1:5" x14ac:dyDescent="0.2">
      <c r="A135" s="3" t="s">
        <v>138</v>
      </c>
      <c r="B135" s="6">
        <v>450000</v>
      </c>
      <c r="C135" s="4">
        <f ca="1">TODAY()-845</f>
        <v>43903</v>
      </c>
      <c r="D135" s="4">
        <f ca="1">TODAY()+68</f>
        <v>44816</v>
      </c>
      <c r="E135" s="5"/>
    </row>
    <row r="136" spans="1:5" x14ac:dyDescent="0.2">
      <c r="A136" s="3" t="s">
        <v>139</v>
      </c>
      <c r="B136" s="6">
        <v>300000</v>
      </c>
      <c r="C136" s="4">
        <f ca="1">TODAY()-694</f>
        <v>44054</v>
      </c>
      <c r="D136" s="4">
        <f ca="1">TODAY()+221</f>
        <v>44969</v>
      </c>
      <c r="E136" s="5"/>
    </row>
    <row r="137" spans="1:5" x14ac:dyDescent="0.2">
      <c r="A137" s="3" t="s">
        <v>140</v>
      </c>
      <c r="B137" s="6">
        <v>1000000</v>
      </c>
      <c r="C137" s="4">
        <f ca="1">TODAY()-157</f>
        <v>44591</v>
      </c>
      <c r="D137" s="4">
        <f ca="1">TODAY()+208</f>
        <v>44956</v>
      </c>
      <c r="E137" s="5"/>
    </row>
    <row r="138" spans="1:5" x14ac:dyDescent="0.2">
      <c r="A138" s="3" t="s">
        <v>141</v>
      </c>
      <c r="B138" s="6">
        <v>1000000</v>
      </c>
      <c r="C138" s="4">
        <f ca="1">TODAY()-55</f>
        <v>44693</v>
      </c>
      <c r="D138" s="4">
        <f ca="1">TODAY()+492</f>
        <v>45240</v>
      </c>
      <c r="E138" s="5"/>
    </row>
    <row r="139" spans="1:5" x14ac:dyDescent="0.2">
      <c r="A139" s="3" t="s">
        <v>142</v>
      </c>
      <c r="B139" s="6">
        <v>850000</v>
      </c>
      <c r="C139" s="4">
        <f ca="1">TODAY()-484</f>
        <v>44264</v>
      </c>
      <c r="D139" s="4">
        <f ca="1">TODAY()+247</f>
        <v>44995</v>
      </c>
      <c r="E139" s="5"/>
    </row>
    <row r="140" spans="1:5" x14ac:dyDescent="0.2">
      <c r="A140" s="3" t="s">
        <v>143</v>
      </c>
      <c r="B140" s="6">
        <v>650000</v>
      </c>
      <c r="C140" s="4">
        <f ca="1">TODAY()-37</f>
        <v>44711</v>
      </c>
      <c r="D140" s="4">
        <f ca="1">TODAY()+328</f>
        <v>45076</v>
      </c>
      <c r="E140" s="5"/>
    </row>
    <row r="141" spans="1:5" x14ac:dyDescent="0.2">
      <c r="A141" s="3" t="s">
        <v>144</v>
      </c>
      <c r="B141" s="6">
        <v>900000</v>
      </c>
      <c r="C141" s="4">
        <f ca="1">TODAY()-634</f>
        <v>44114</v>
      </c>
      <c r="D141" s="4">
        <f ca="1">TODAY()+97</f>
        <v>44845</v>
      </c>
      <c r="E141" s="5"/>
    </row>
    <row r="142" spans="1:5" x14ac:dyDescent="0.2">
      <c r="A142" s="3" t="s">
        <v>145</v>
      </c>
      <c r="B142" s="6">
        <v>700000</v>
      </c>
      <c r="C142" s="4">
        <f ca="1">TODAY()-144</f>
        <v>44604</v>
      </c>
      <c r="D142" s="4">
        <f ca="1">TODAY()+767</f>
        <v>45515</v>
      </c>
      <c r="E142" s="5"/>
    </row>
    <row r="143" spans="1:5" x14ac:dyDescent="0.2">
      <c r="A143" s="3" t="s">
        <v>146</v>
      </c>
      <c r="B143" s="6">
        <v>450000</v>
      </c>
      <c r="C143" s="4">
        <f ca="1">TODAY()-822</f>
        <v>43926</v>
      </c>
      <c r="D143" s="4">
        <f ca="1">TODAY()+90</f>
        <v>44838</v>
      </c>
      <c r="E143" s="5"/>
    </row>
    <row r="144" spans="1:5" x14ac:dyDescent="0.2">
      <c r="A144" s="3" t="s">
        <v>147</v>
      </c>
      <c r="B144" s="6">
        <v>1050000</v>
      </c>
      <c r="C144" s="4">
        <f ca="1">TODAY()-423</f>
        <v>44325</v>
      </c>
      <c r="D144" s="4">
        <f ca="1">TODAY()+673</f>
        <v>45421</v>
      </c>
      <c r="E144" s="5"/>
    </row>
    <row r="145" spans="1:5" x14ac:dyDescent="0.2">
      <c r="A145" s="3" t="s">
        <v>148</v>
      </c>
      <c r="B145" s="6">
        <v>200000</v>
      </c>
      <c r="C145" s="4">
        <f ca="1">TODAY()-164</f>
        <v>44584</v>
      </c>
      <c r="D145" s="4">
        <f ca="1">TODAY()+20</f>
        <v>44768</v>
      </c>
      <c r="E145" s="5"/>
    </row>
    <row r="146" spans="1:5" x14ac:dyDescent="0.2">
      <c r="A146" s="3" t="s">
        <v>149</v>
      </c>
      <c r="B146" s="6">
        <v>600000</v>
      </c>
      <c r="C146" s="4">
        <f ca="1">TODAY()-436</f>
        <v>44312</v>
      </c>
      <c r="D146" s="4">
        <f ca="1">TODAY()+111</f>
        <v>44859</v>
      </c>
      <c r="E146" s="5"/>
    </row>
    <row r="147" spans="1:5" x14ac:dyDescent="0.2">
      <c r="A147" s="3" t="s">
        <v>150</v>
      </c>
      <c r="B147" s="6">
        <v>850000</v>
      </c>
      <c r="C147" s="4">
        <f ca="1">TODAY()-505</f>
        <v>44243</v>
      </c>
      <c r="D147" s="4">
        <f ca="1">TODAY()+226</f>
        <v>44974</v>
      </c>
      <c r="E147" s="5"/>
    </row>
    <row r="148" spans="1:5" x14ac:dyDescent="0.2">
      <c r="A148" s="3" t="s">
        <v>151</v>
      </c>
      <c r="B148" s="6">
        <v>500000</v>
      </c>
      <c r="C148" s="4">
        <f ca="1">TODAY()-108</f>
        <v>44640</v>
      </c>
      <c r="D148" s="4">
        <f ca="1">TODAY()+257</f>
        <v>45005</v>
      </c>
      <c r="E148" s="5"/>
    </row>
    <row r="149" spans="1:5" x14ac:dyDescent="0.2">
      <c r="A149" s="3" t="s">
        <v>152</v>
      </c>
      <c r="B149" s="6">
        <v>200000</v>
      </c>
      <c r="C149" s="4">
        <f ca="1">TODAY()-83</f>
        <v>44665</v>
      </c>
      <c r="D149" s="4">
        <f ca="1">TODAY()+98</f>
        <v>44846</v>
      </c>
      <c r="E149" s="5"/>
    </row>
    <row r="150" spans="1:5" x14ac:dyDescent="0.2">
      <c r="A150" s="3" t="s">
        <v>153</v>
      </c>
      <c r="B150" s="6">
        <v>600000</v>
      </c>
      <c r="C150" s="4">
        <f ca="1">TODAY()-238</f>
        <v>44510</v>
      </c>
      <c r="D150" s="4">
        <f ca="1">TODAY()+127</f>
        <v>44875</v>
      </c>
      <c r="E150" s="5"/>
    </row>
    <row r="151" spans="1:5" x14ac:dyDescent="0.2">
      <c r="A151" s="3" t="s">
        <v>154</v>
      </c>
      <c r="B151" s="6">
        <v>150000</v>
      </c>
      <c r="C151" s="4">
        <f ca="1">TODAY()-59</f>
        <v>44689</v>
      </c>
      <c r="D151" s="4">
        <f ca="1">TODAY()+853</f>
        <v>45601</v>
      </c>
      <c r="E151" s="5"/>
    </row>
    <row r="152" spans="1:5" x14ac:dyDescent="0.2">
      <c r="A152" s="3" t="s">
        <v>155</v>
      </c>
      <c r="B152" s="6">
        <v>750000</v>
      </c>
      <c r="C152" s="4">
        <f ca="1">TODAY()-858</f>
        <v>43890</v>
      </c>
      <c r="D152" s="4">
        <f ca="1">TODAY()+238</f>
        <v>44986</v>
      </c>
      <c r="E152" s="5"/>
    </row>
    <row r="153" spans="1:5" x14ac:dyDescent="0.2">
      <c r="A153" s="3" t="s">
        <v>156</v>
      </c>
      <c r="B153" s="6">
        <v>950000</v>
      </c>
      <c r="C153" s="4">
        <f ca="1">TODAY()-164</f>
        <v>44584</v>
      </c>
      <c r="D153" s="4">
        <f ca="1">TODAY()+201</f>
        <v>44949</v>
      </c>
      <c r="E153" s="5"/>
    </row>
    <row r="154" spans="1:5" x14ac:dyDescent="0.2">
      <c r="A154" s="3" t="s">
        <v>157</v>
      </c>
      <c r="B154" s="6">
        <v>1200000</v>
      </c>
      <c r="C154" s="4">
        <f ca="1">TODAY()-492</f>
        <v>44256</v>
      </c>
      <c r="D154" s="4">
        <f ca="1">TODAY()+55</f>
        <v>44803</v>
      </c>
      <c r="E154" s="5"/>
    </row>
    <row r="155" spans="1:5" x14ac:dyDescent="0.2">
      <c r="A155" s="3" t="s">
        <v>158</v>
      </c>
      <c r="B155" s="6">
        <v>1250000</v>
      </c>
      <c r="C155" s="4">
        <f ca="1">TODAY()-55</f>
        <v>44693</v>
      </c>
      <c r="D155" s="4">
        <f ca="1">TODAY()+675</f>
        <v>45423</v>
      </c>
      <c r="E155" s="5"/>
    </row>
    <row r="156" spans="1:5" x14ac:dyDescent="0.2">
      <c r="A156" s="3" t="s">
        <v>159</v>
      </c>
      <c r="B156" s="6">
        <v>350000</v>
      </c>
      <c r="C156" s="4">
        <f ca="1">TODAY()-60</f>
        <v>44688</v>
      </c>
      <c r="D156" s="4">
        <f ca="1">TODAY()+1035</f>
        <v>45783</v>
      </c>
      <c r="E156" s="5"/>
    </row>
    <row r="157" spans="1:5" x14ac:dyDescent="0.2">
      <c r="A157" s="3" t="s">
        <v>160</v>
      </c>
      <c r="B157" s="6">
        <v>1050000</v>
      </c>
      <c r="C157" s="4">
        <f ca="1">TODAY()-665</f>
        <v>44083</v>
      </c>
      <c r="D157" s="4">
        <f ca="1">TODAY()+431</f>
        <v>45179</v>
      </c>
      <c r="E157" s="5"/>
    </row>
    <row r="158" spans="1:5" x14ac:dyDescent="0.2">
      <c r="A158" s="3" t="s">
        <v>161</v>
      </c>
      <c r="B158" s="6">
        <v>300000</v>
      </c>
      <c r="C158" s="4">
        <f ca="1">TODAY()-32</f>
        <v>44716</v>
      </c>
      <c r="D158" s="4">
        <f ca="1">TODAY()+149</f>
        <v>44897</v>
      </c>
      <c r="E158" s="5"/>
    </row>
    <row r="159" spans="1:5" x14ac:dyDescent="0.2">
      <c r="A159" s="3" t="s">
        <v>162</v>
      </c>
      <c r="B159" s="6">
        <v>1100000</v>
      </c>
      <c r="C159" s="4">
        <f ca="1">TODAY()-807</f>
        <v>43941</v>
      </c>
      <c r="D159" s="4">
        <f ca="1">TODAY()+289</f>
        <v>45037</v>
      </c>
      <c r="E159" s="5"/>
    </row>
    <row r="160" spans="1:5" x14ac:dyDescent="0.2">
      <c r="A160" s="3" t="s">
        <v>163</v>
      </c>
      <c r="B160" s="6">
        <v>950000</v>
      </c>
      <c r="C160" s="4">
        <f ca="1">TODAY()-126</f>
        <v>44622</v>
      </c>
      <c r="D160" s="4">
        <f ca="1">TODAY()+604</f>
        <v>45352</v>
      </c>
      <c r="E160" s="5"/>
    </row>
    <row r="161" spans="1:5" x14ac:dyDescent="0.2">
      <c r="A161" s="3" t="s">
        <v>164</v>
      </c>
      <c r="B161" s="6">
        <v>1050000</v>
      </c>
      <c r="C161" s="4">
        <f ca="1">TODAY()-166</f>
        <v>44582</v>
      </c>
      <c r="D161" s="4">
        <f ca="1">TODAY()+383</f>
        <v>45131</v>
      </c>
      <c r="E161" s="5"/>
    </row>
    <row r="162" spans="1:5" x14ac:dyDescent="0.2">
      <c r="A162" s="3" t="s">
        <v>165</v>
      </c>
      <c r="B162" s="6">
        <v>700000</v>
      </c>
      <c r="C162" s="4">
        <f ca="1">TODAY()-2</f>
        <v>44746</v>
      </c>
      <c r="D162" s="4">
        <f ca="1">TODAY()+179</f>
        <v>44927</v>
      </c>
      <c r="E162" s="5"/>
    </row>
    <row r="163" spans="1:5" x14ac:dyDescent="0.2">
      <c r="A163" s="3" t="s">
        <v>166</v>
      </c>
      <c r="B163" s="6">
        <v>650000</v>
      </c>
      <c r="C163" s="4">
        <f ca="1">TODAY()-183</f>
        <v>44565</v>
      </c>
      <c r="D163" s="4">
        <f ca="1">TODAY()+366</f>
        <v>45114</v>
      </c>
      <c r="E163" s="5"/>
    </row>
    <row r="164" spans="1:5" x14ac:dyDescent="0.2">
      <c r="A164" s="3" t="s">
        <v>167</v>
      </c>
      <c r="B164" s="6">
        <v>750000</v>
      </c>
      <c r="C164" s="4">
        <f ca="1">TODAY()-320</f>
        <v>44428</v>
      </c>
      <c r="D164" s="4">
        <f ca="1">TODAY()+229</f>
        <v>44977</v>
      </c>
      <c r="E164" s="5"/>
    </row>
    <row r="165" spans="1:5" x14ac:dyDescent="0.2">
      <c r="A165" s="3" t="s">
        <v>168</v>
      </c>
      <c r="B165" s="6">
        <v>650000</v>
      </c>
      <c r="C165" s="4">
        <f ca="1">TODAY()-95</f>
        <v>44653</v>
      </c>
      <c r="D165" s="4">
        <f ca="1">TODAY()+635</f>
        <v>45383</v>
      </c>
      <c r="E165" s="5"/>
    </row>
    <row r="166" spans="1:5" x14ac:dyDescent="0.2">
      <c r="A166" s="3" t="s">
        <v>169</v>
      </c>
      <c r="B166" s="6">
        <v>750000</v>
      </c>
      <c r="C166" s="4">
        <f ca="1">TODAY()-772</f>
        <v>43976</v>
      </c>
      <c r="D166" s="4">
        <f ca="1">TODAY()+141</f>
        <v>44889</v>
      </c>
      <c r="E166" s="5"/>
    </row>
    <row r="167" spans="1:5" x14ac:dyDescent="0.2">
      <c r="A167" s="3" t="s">
        <v>170</v>
      </c>
      <c r="B167" s="6">
        <v>300000</v>
      </c>
      <c r="C167" s="4">
        <f ca="1">TODAY()-254</f>
        <v>44494</v>
      </c>
      <c r="D167" s="4">
        <f ca="1">TODAY()+111</f>
        <v>44859</v>
      </c>
      <c r="E167" s="5"/>
    </row>
    <row r="168" spans="1:5" x14ac:dyDescent="0.2">
      <c r="A168" s="3" t="s">
        <v>171</v>
      </c>
      <c r="B168" s="6">
        <v>750000</v>
      </c>
      <c r="C168" s="4">
        <f ca="1">TODAY()-130</f>
        <v>44618</v>
      </c>
      <c r="D168" s="4">
        <f ca="1">TODAY()+51</f>
        <v>44799</v>
      </c>
      <c r="E168" s="5"/>
    </row>
    <row r="169" spans="1:5" x14ac:dyDescent="0.2">
      <c r="A169" s="3" t="s">
        <v>172</v>
      </c>
      <c r="B169" s="6">
        <v>650000</v>
      </c>
      <c r="C169" s="4">
        <f ca="1">TODAY()-512</f>
        <v>44236</v>
      </c>
      <c r="D169" s="4">
        <f ca="1">TODAY()+584</f>
        <v>45332</v>
      </c>
      <c r="E169" s="5"/>
    </row>
    <row r="170" spans="1:5" x14ac:dyDescent="0.2">
      <c r="A170" s="3" t="s">
        <v>173</v>
      </c>
      <c r="B170" s="6">
        <v>700000</v>
      </c>
      <c r="C170" s="4">
        <f ca="1">TODAY()-24</f>
        <v>44724</v>
      </c>
      <c r="D170" s="4">
        <f ca="1">TODAY()+157</f>
        <v>44905</v>
      </c>
      <c r="E170" s="5"/>
    </row>
    <row r="171" spans="1:5" x14ac:dyDescent="0.2">
      <c r="A171" s="3" t="s">
        <v>174</v>
      </c>
      <c r="B171" s="6">
        <v>1100000</v>
      </c>
      <c r="C171" s="4">
        <f ca="1">TODAY()-86</f>
        <v>44662</v>
      </c>
      <c r="D171" s="4">
        <f ca="1">TODAY()+95</f>
        <v>44843</v>
      </c>
      <c r="E171" s="5"/>
    </row>
    <row r="172" spans="1:5" x14ac:dyDescent="0.2">
      <c r="A172" s="3" t="s">
        <v>175</v>
      </c>
      <c r="B172" s="6">
        <v>300000</v>
      </c>
      <c r="C172" s="4">
        <f ca="1">TODAY()-41</f>
        <v>44707</v>
      </c>
      <c r="D172" s="4">
        <f ca="1">TODAY()+324</f>
        <v>45072</v>
      </c>
      <c r="E172" s="5"/>
    </row>
    <row r="173" spans="1:5" x14ac:dyDescent="0.2">
      <c r="A173" s="3" t="s">
        <v>176</v>
      </c>
      <c r="B173" s="6">
        <v>350000</v>
      </c>
      <c r="C173" s="4">
        <f ca="1">TODAY()-1052</f>
        <v>43696</v>
      </c>
      <c r="D173" s="4">
        <f ca="1">TODAY()+44</f>
        <v>44792</v>
      </c>
      <c r="E173" s="5"/>
    </row>
    <row r="174" spans="1:5" x14ac:dyDescent="0.2">
      <c r="A174" s="3" t="s">
        <v>177</v>
      </c>
      <c r="B174" s="6">
        <v>300000</v>
      </c>
      <c r="C174" s="4">
        <f ca="1">TODAY()-34</f>
        <v>44714</v>
      </c>
      <c r="D174" s="4">
        <f ca="1">TODAY()+696</f>
        <v>45444</v>
      </c>
      <c r="E174" s="5"/>
    </row>
    <row r="175" spans="1:5" x14ac:dyDescent="0.2">
      <c r="A175" s="3" t="s">
        <v>178</v>
      </c>
      <c r="B175" s="6">
        <v>250000</v>
      </c>
      <c r="C175" s="4">
        <f ca="1">TODAY()-45</f>
        <v>44703</v>
      </c>
      <c r="D175" s="4">
        <f ca="1">TODAY()+502</f>
        <v>45250</v>
      </c>
      <c r="E175" s="5"/>
    </row>
    <row r="176" spans="1:5" x14ac:dyDescent="0.2">
      <c r="A176" s="3" t="s">
        <v>179</v>
      </c>
      <c r="B176" s="6">
        <v>900000</v>
      </c>
      <c r="C176" s="4">
        <f ca="1">TODAY()-179</f>
        <v>44569</v>
      </c>
      <c r="D176" s="4">
        <f ca="1">TODAY()+370</f>
        <v>45118</v>
      </c>
      <c r="E176" s="5"/>
    </row>
    <row r="177" spans="1:5" x14ac:dyDescent="0.2">
      <c r="A177" s="3" t="s">
        <v>180</v>
      </c>
      <c r="B177" s="6">
        <v>1000000</v>
      </c>
      <c r="C177" s="4">
        <f ca="1">TODAY()-88</f>
        <v>44660</v>
      </c>
      <c r="D177" s="4">
        <f ca="1">TODAY()+1007</f>
        <v>45755</v>
      </c>
      <c r="E177" s="5"/>
    </row>
    <row r="178" spans="1:5" x14ac:dyDescent="0.2">
      <c r="A178" s="3" t="s">
        <v>181</v>
      </c>
      <c r="B178" s="6">
        <v>1250000</v>
      </c>
      <c r="C178" s="4">
        <f ca="1">TODAY()-202</f>
        <v>44546</v>
      </c>
      <c r="D178" s="4">
        <f ca="1">TODAY()+528</f>
        <v>45276</v>
      </c>
      <c r="E178" s="5"/>
    </row>
    <row r="179" spans="1:5" x14ac:dyDescent="0.2">
      <c r="A179" s="3" t="s">
        <v>182</v>
      </c>
      <c r="B179" s="6">
        <v>350000</v>
      </c>
      <c r="C179" s="4">
        <f ca="1">TODAY()-179</f>
        <v>44569</v>
      </c>
      <c r="D179" s="4">
        <f ca="1">TODAY()+5</f>
        <v>44753</v>
      </c>
      <c r="E179" s="5"/>
    </row>
    <row r="180" spans="1:5" x14ac:dyDescent="0.2">
      <c r="A180" s="3" t="s">
        <v>183</v>
      </c>
      <c r="B180" s="6">
        <v>350000</v>
      </c>
      <c r="C180" s="4">
        <f ca="1">TODAY()-429</f>
        <v>44319</v>
      </c>
      <c r="D180" s="4">
        <f ca="1">TODAY()+484</f>
        <v>45232</v>
      </c>
      <c r="E180" s="5"/>
    </row>
    <row r="181" spans="1:5" x14ac:dyDescent="0.2">
      <c r="A181" s="3" t="s">
        <v>184</v>
      </c>
      <c r="B181" s="6">
        <v>200000</v>
      </c>
      <c r="C181" s="4">
        <f ca="1">TODAY()-793</f>
        <v>43955</v>
      </c>
      <c r="D181" s="4">
        <f ca="1">TODAY()+120</f>
        <v>44868</v>
      </c>
      <c r="E181" s="5"/>
    </row>
    <row r="182" spans="1:5" x14ac:dyDescent="0.2">
      <c r="A182" s="3" t="s">
        <v>185</v>
      </c>
      <c r="B182" s="6">
        <v>550000</v>
      </c>
      <c r="C182" s="4">
        <f ca="1">TODAY()-174</f>
        <v>44574</v>
      </c>
      <c r="D182" s="4">
        <f ca="1">TODAY()+10</f>
        <v>44758</v>
      </c>
      <c r="E182" s="5"/>
    </row>
    <row r="183" spans="1:5" x14ac:dyDescent="0.2">
      <c r="A183" s="3" t="s">
        <v>186</v>
      </c>
      <c r="B183" s="6">
        <v>150000</v>
      </c>
      <c r="C183" s="4">
        <f ca="1">TODAY()-345</f>
        <v>44403</v>
      </c>
      <c r="D183" s="4">
        <f ca="1">TODAY()+567</f>
        <v>45315</v>
      </c>
      <c r="E183" s="5"/>
    </row>
    <row r="184" spans="1:5" x14ac:dyDescent="0.2">
      <c r="A184" s="3" t="s">
        <v>187</v>
      </c>
      <c r="B184" s="6">
        <v>450000</v>
      </c>
      <c r="C184" s="4">
        <f ca="1">TODAY()-390</f>
        <v>44358</v>
      </c>
      <c r="D184" s="4">
        <f ca="1">TODAY()+341</f>
        <v>45089</v>
      </c>
      <c r="E184" s="5"/>
    </row>
    <row r="185" spans="1:5" x14ac:dyDescent="0.2">
      <c r="A185" s="3" t="s">
        <v>188</v>
      </c>
      <c r="B185" s="6">
        <v>550000</v>
      </c>
      <c r="C185" s="4">
        <f ca="1">TODAY()-493</f>
        <v>44255</v>
      </c>
      <c r="D185" s="4">
        <f ca="1">TODAY()+54</f>
        <v>44802</v>
      </c>
      <c r="E185" s="5"/>
    </row>
    <row r="186" spans="1:5" x14ac:dyDescent="0.2">
      <c r="A186" s="3" t="s">
        <v>189</v>
      </c>
      <c r="B186" s="6">
        <v>700000</v>
      </c>
      <c r="C186" s="4">
        <f ca="1">TODAY()-432</f>
        <v>44316</v>
      </c>
      <c r="D186" s="4">
        <f ca="1">TODAY()+664</f>
        <v>45412</v>
      </c>
      <c r="E186" s="5"/>
    </row>
    <row r="187" spans="1:5" x14ac:dyDescent="0.2">
      <c r="A187" s="3" t="s">
        <v>190</v>
      </c>
      <c r="B187" s="6">
        <v>500000</v>
      </c>
      <c r="C187" s="4">
        <f ca="1">TODAY()-82</f>
        <v>44666</v>
      </c>
      <c r="D187" s="4">
        <f ca="1">TODAY()+1013</f>
        <v>45761</v>
      </c>
      <c r="E187" s="5"/>
    </row>
    <row r="188" spans="1:5" x14ac:dyDescent="0.2">
      <c r="A188" s="3" t="s">
        <v>191</v>
      </c>
      <c r="B188" s="6">
        <v>800000</v>
      </c>
      <c r="C188" s="4">
        <f ca="1">TODAY()-587</f>
        <v>44161</v>
      </c>
      <c r="D188" s="4">
        <f ca="1">TODAY()+327</f>
        <v>45075</v>
      </c>
      <c r="E188" s="5"/>
    </row>
    <row r="189" spans="1:5" x14ac:dyDescent="0.2">
      <c r="A189" s="3" t="s">
        <v>192</v>
      </c>
      <c r="B189" s="6">
        <v>1200000</v>
      </c>
      <c r="C189" s="4">
        <f ca="1">TODAY()-177</f>
        <v>44571</v>
      </c>
      <c r="D189" s="4">
        <f ca="1">TODAY()+737</f>
        <v>45485</v>
      </c>
      <c r="E189" s="5"/>
    </row>
    <row r="190" spans="1:5" x14ac:dyDescent="0.2">
      <c r="A190" s="3" t="s">
        <v>193</v>
      </c>
      <c r="B190" s="6">
        <v>1150000</v>
      </c>
      <c r="C190" s="4">
        <f ca="1">TODAY()-91</f>
        <v>44657</v>
      </c>
      <c r="D190" s="4">
        <f ca="1">TODAY()+455</f>
        <v>45203</v>
      </c>
      <c r="E190" s="5"/>
    </row>
    <row r="191" spans="1:5" x14ac:dyDescent="0.2">
      <c r="A191" s="3" t="s">
        <v>194</v>
      </c>
      <c r="B191" s="6">
        <v>250000</v>
      </c>
      <c r="C191" s="4">
        <f ca="1">TODAY()-294</f>
        <v>44454</v>
      </c>
      <c r="D191" s="4">
        <f ca="1">TODAY()+71</f>
        <v>44819</v>
      </c>
      <c r="E191" s="5"/>
    </row>
    <row r="192" spans="1:5" x14ac:dyDescent="0.2">
      <c r="A192" s="3" t="s">
        <v>195</v>
      </c>
      <c r="B192" s="6">
        <v>300000</v>
      </c>
      <c r="C192" s="4">
        <f ca="1">TODAY()-640</f>
        <v>44108</v>
      </c>
      <c r="D192" s="4">
        <f ca="1">TODAY()+91</f>
        <v>44839</v>
      </c>
      <c r="E192" s="5"/>
    </row>
    <row r="193" spans="1:5" x14ac:dyDescent="0.2">
      <c r="A193" s="3" t="s">
        <v>196</v>
      </c>
      <c r="B193" s="6">
        <v>900000</v>
      </c>
      <c r="C193" s="4">
        <f ca="1">TODAY()-282</f>
        <v>44466</v>
      </c>
      <c r="D193" s="4">
        <f ca="1">TODAY()+266</f>
        <v>45014</v>
      </c>
      <c r="E193" s="5"/>
    </row>
    <row r="194" spans="1:5" x14ac:dyDescent="0.2">
      <c r="A194" s="3" t="s">
        <v>197</v>
      </c>
      <c r="B194" s="6">
        <v>600000</v>
      </c>
      <c r="C194" s="4">
        <f ca="1">TODAY()-11</f>
        <v>44737</v>
      </c>
      <c r="D194" s="4">
        <f ca="1">TODAY()+170</f>
        <v>44918</v>
      </c>
      <c r="E194" s="5"/>
    </row>
    <row r="195" spans="1:5" x14ac:dyDescent="0.2">
      <c r="A195" s="3" t="s">
        <v>198</v>
      </c>
      <c r="B195" s="6">
        <v>550000</v>
      </c>
      <c r="C195" s="4">
        <f ca="1">TODAY()-213</f>
        <v>44535</v>
      </c>
      <c r="D195" s="4">
        <f ca="1">TODAY()+882</f>
        <v>45630</v>
      </c>
      <c r="E195" s="5"/>
    </row>
    <row r="196" spans="1:5" x14ac:dyDescent="0.2">
      <c r="A196" s="3" t="s">
        <v>199</v>
      </c>
      <c r="B196" s="6">
        <v>600000</v>
      </c>
      <c r="C196" s="4">
        <f ca="1">TODAY()-98</f>
        <v>44650</v>
      </c>
      <c r="D196" s="4">
        <f ca="1">TODAY()+267</f>
        <v>45015</v>
      </c>
      <c r="E196" s="5"/>
    </row>
    <row r="197" spans="1:5" x14ac:dyDescent="0.2">
      <c r="A197" s="3" t="s">
        <v>200</v>
      </c>
      <c r="B197" s="6">
        <v>1250000</v>
      </c>
      <c r="C197" s="4">
        <f ca="1">TODAY()-329</f>
        <v>44419</v>
      </c>
      <c r="D197" s="4">
        <f ca="1">TODAY()+220</f>
        <v>44968</v>
      </c>
      <c r="E197" s="5"/>
    </row>
    <row r="198" spans="1:5" x14ac:dyDescent="0.2">
      <c r="A198" s="3" t="s">
        <v>201</v>
      </c>
      <c r="B198" s="6">
        <v>850000</v>
      </c>
      <c r="C198" s="4">
        <f ca="1">TODAY()-67</f>
        <v>44681</v>
      </c>
      <c r="D198" s="4">
        <f ca="1">TODAY()+479</f>
        <v>45227</v>
      </c>
      <c r="E198" s="5"/>
    </row>
    <row r="199" spans="1:5" x14ac:dyDescent="0.2">
      <c r="A199" s="3" t="s">
        <v>202</v>
      </c>
      <c r="B199" s="6">
        <v>1200000</v>
      </c>
      <c r="C199" s="4">
        <f ca="1">TODAY()-332</f>
        <v>44416</v>
      </c>
      <c r="D199" s="4">
        <f ca="1">TODAY()+33</f>
        <v>44781</v>
      </c>
      <c r="E199" s="5"/>
    </row>
    <row r="200" spans="1:5" x14ac:dyDescent="0.2">
      <c r="A200" s="3" t="s">
        <v>203</v>
      </c>
      <c r="B200" s="6">
        <v>450000</v>
      </c>
      <c r="C200" s="4">
        <f ca="1">TODAY()-251</f>
        <v>44497</v>
      </c>
      <c r="D200" s="4">
        <f ca="1">TODAY()+663</f>
        <v>45411</v>
      </c>
      <c r="E200" s="5"/>
    </row>
    <row r="201" spans="1:5" x14ac:dyDescent="0.2">
      <c r="A201" s="3" t="s">
        <v>204</v>
      </c>
      <c r="B201" s="6">
        <v>1200000</v>
      </c>
      <c r="C201" s="4">
        <f ca="1">TODAY()-150</f>
        <v>44598</v>
      </c>
      <c r="D201" s="4">
        <f ca="1">TODAY()+396</f>
        <v>45144</v>
      </c>
      <c r="E201" s="5"/>
    </row>
    <row r="202" spans="1:5" x14ac:dyDescent="0.2">
      <c r="A202" s="3" t="s">
        <v>205</v>
      </c>
      <c r="B202" s="6">
        <v>700000</v>
      </c>
      <c r="C202" s="4">
        <f ca="1">TODAY()-235</f>
        <v>44513</v>
      </c>
      <c r="D202" s="4">
        <f ca="1">TODAY()+313</f>
        <v>45061</v>
      </c>
      <c r="E202" s="5"/>
    </row>
    <row r="203" spans="1:5" x14ac:dyDescent="0.2">
      <c r="A203" s="3" t="s">
        <v>206</v>
      </c>
      <c r="B203" s="6">
        <v>450000</v>
      </c>
      <c r="C203" s="4">
        <f ca="1">TODAY()-80</f>
        <v>44668</v>
      </c>
      <c r="D203" s="4">
        <f ca="1">TODAY()+285</f>
        <v>45033</v>
      </c>
      <c r="E203" s="5"/>
    </row>
    <row r="204" spans="1:5" x14ac:dyDescent="0.2">
      <c r="A204" s="3" t="s">
        <v>207</v>
      </c>
      <c r="B204" s="6">
        <v>300000</v>
      </c>
      <c r="C204" s="4">
        <f ca="1">TODAY()-106</f>
        <v>44642</v>
      </c>
      <c r="D204" s="4">
        <f ca="1">TODAY()+989</f>
        <v>45737</v>
      </c>
      <c r="E204" s="5"/>
    </row>
    <row r="205" spans="1:5" x14ac:dyDescent="0.2">
      <c r="A205" s="3" t="s">
        <v>208</v>
      </c>
      <c r="B205" s="6">
        <v>750000</v>
      </c>
      <c r="C205" s="4">
        <f ca="1">TODAY()-168</f>
        <v>44580</v>
      </c>
      <c r="D205" s="4">
        <f ca="1">TODAY()+16</f>
        <v>44764</v>
      </c>
      <c r="E205" s="5"/>
    </row>
    <row r="206" spans="1:5" x14ac:dyDescent="0.2">
      <c r="A206" s="3" t="s">
        <v>209</v>
      </c>
      <c r="B206" s="6">
        <v>950000</v>
      </c>
      <c r="C206" s="4">
        <f ca="1">TODAY()-327</f>
        <v>44421</v>
      </c>
      <c r="D206" s="4">
        <f ca="1">TODAY()+403</f>
        <v>45151</v>
      </c>
      <c r="E206" s="5"/>
    </row>
    <row r="207" spans="1:5" x14ac:dyDescent="0.2">
      <c r="A207" s="3" t="s">
        <v>210</v>
      </c>
      <c r="B207" s="6">
        <v>1050000</v>
      </c>
      <c r="C207" s="4">
        <f ca="1">TODAY()-31</f>
        <v>44717</v>
      </c>
      <c r="D207" s="4">
        <f ca="1">TODAY()+150</f>
        <v>44898</v>
      </c>
      <c r="E207" s="5"/>
    </row>
    <row r="208" spans="1:5" x14ac:dyDescent="0.2">
      <c r="A208" s="3" t="s">
        <v>211</v>
      </c>
      <c r="B208" s="6">
        <v>150000</v>
      </c>
      <c r="C208" s="4">
        <f ca="1">TODAY()-54</f>
        <v>44694</v>
      </c>
      <c r="D208" s="4">
        <f ca="1">TODAY()+493</f>
        <v>45241</v>
      </c>
      <c r="E208" s="5"/>
    </row>
    <row r="209" spans="1:5" x14ac:dyDescent="0.2">
      <c r="A209" s="3" t="s">
        <v>212</v>
      </c>
      <c r="B209" s="6">
        <v>1250000</v>
      </c>
      <c r="C209" s="4">
        <f ca="1">TODAY()-140</f>
        <v>44608</v>
      </c>
      <c r="D209" s="4">
        <f ca="1">TODAY()+955</f>
        <v>45703</v>
      </c>
      <c r="E209" s="5"/>
    </row>
    <row r="210" spans="1:5" x14ac:dyDescent="0.2">
      <c r="A210" s="3" t="s">
        <v>213</v>
      </c>
      <c r="B210" s="6">
        <v>700000</v>
      </c>
      <c r="C210" s="4">
        <f ca="1">TODAY()-537</f>
        <v>44211</v>
      </c>
      <c r="D210" s="4">
        <f ca="1">TODAY()+378</f>
        <v>45126</v>
      </c>
      <c r="E210" s="5"/>
    </row>
    <row r="211" spans="1:5" x14ac:dyDescent="0.2">
      <c r="A211" s="3" t="s">
        <v>214</v>
      </c>
      <c r="B211" s="6">
        <v>200000</v>
      </c>
      <c r="C211" s="4">
        <f ca="1">TODAY()-484</f>
        <v>44264</v>
      </c>
      <c r="D211" s="4">
        <f ca="1">TODAY()+612</f>
        <v>45360</v>
      </c>
      <c r="E211" s="5"/>
    </row>
    <row r="212" spans="1:5" x14ac:dyDescent="0.2">
      <c r="A212" s="3" t="s">
        <v>215</v>
      </c>
      <c r="B212" s="6">
        <v>450000</v>
      </c>
      <c r="C212" s="4">
        <f ca="1">TODAY()-690</f>
        <v>44058</v>
      </c>
      <c r="D212" s="4">
        <f ca="1">TODAY()+41</f>
        <v>44789</v>
      </c>
      <c r="E212" s="5"/>
    </row>
    <row r="213" spans="1:5" x14ac:dyDescent="0.2">
      <c r="A213" s="3" t="s">
        <v>216</v>
      </c>
      <c r="B213" s="6">
        <v>400000</v>
      </c>
      <c r="C213" s="4">
        <f ca="1">TODAY()-507</f>
        <v>44241</v>
      </c>
      <c r="D213" s="4">
        <f ca="1">TODAY()+405</f>
        <v>45153</v>
      </c>
      <c r="E213" s="5"/>
    </row>
    <row r="214" spans="1:5" x14ac:dyDescent="0.2">
      <c r="A214" s="3" t="s">
        <v>217</v>
      </c>
      <c r="B214" s="6">
        <v>900000</v>
      </c>
      <c r="C214" s="4">
        <f ca="1">TODAY()-856</f>
        <v>43892</v>
      </c>
      <c r="D214" s="4">
        <f ca="1">TODAY()+56</f>
        <v>44804</v>
      </c>
      <c r="E214" s="5"/>
    </row>
    <row r="215" spans="1:5" x14ac:dyDescent="0.2">
      <c r="A215" s="3" t="s">
        <v>218</v>
      </c>
      <c r="B215" s="6">
        <v>1050000</v>
      </c>
      <c r="C215" s="4">
        <f ca="1">TODAY()-351</f>
        <v>44397</v>
      </c>
      <c r="D215" s="4">
        <f ca="1">TODAY()+745</f>
        <v>45493</v>
      </c>
      <c r="E215" s="5"/>
    </row>
    <row r="216" spans="1:5" x14ac:dyDescent="0.2">
      <c r="A216" s="3" t="s">
        <v>219</v>
      </c>
      <c r="B216" s="6">
        <v>550000</v>
      </c>
      <c r="C216" s="4">
        <f ca="1">TODAY()-415</f>
        <v>44333</v>
      </c>
      <c r="D216" s="4">
        <f ca="1">TODAY()+681</f>
        <v>45429</v>
      </c>
      <c r="E216" s="5"/>
    </row>
    <row r="217" spans="1:5" x14ac:dyDescent="0.2">
      <c r="A217" s="3" t="s">
        <v>220</v>
      </c>
      <c r="B217" s="6">
        <v>1150000</v>
      </c>
      <c r="C217" s="4">
        <f ca="1">TODAY()-190</f>
        <v>44558</v>
      </c>
      <c r="D217" s="4">
        <f ca="1">TODAY()+359</f>
        <v>45107</v>
      </c>
      <c r="E217" s="5"/>
    </row>
    <row r="218" spans="1:5" x14ac:dyDescent="0.2">
      <c r="A218" s="3" t="s">
        <v>221</v>
      </c>
      <c r="B218" s="6">
        <v>400000</v>
      </c>
      <c r="C218" s="4">
        <f ca="1">TODAY()-317</f>
        <v>44431</v>
      </c>
      <c r="D218" s="4">
        <f ca="1">TODAY()+48</f>
        <v>44796</v>
      </c>
      <c r="E218" s="5"/>
    </row>
    <row r="219" spans="1:5" x14ac:dyDescent="0.2">
      <c r="A219" s="3" t="s">
        <v>222</v>
      </c>
      <c r="B219" s="6">
        <v>1000000</v>
      </c>
      <c r="C219" s="4">
        <f ca="1">TODAY()-569</f>
        <v>44179</v>
      </c>
      <c r="D219" s="4">
        <f ca="1">TODAY()+527</f>
        <v>45275</v>
      </c>
      <c r="E219" s="5"/>
    </row>
    <row r="220" spans="1:5" x14ac:dyDescent="0.2">
      <c r="A220" s="3" t="s">
        <v>223</v>
      </c>
      <c r="B220" s="6">
        <v>1200000</v>
      </c>
      <c r="C220" s="4">
        <f ca="1">TODAY()-418</f>
        <v>44330</v>
      </c>
      <c r="D220" s="4">
        <f ca="1">TODAY()+130</f>
        <v>44878</v>
      </c>
      <c r="E220" s="5"/>
    </row>
    <row r="221" spans="1:5" x14ac:dyDescent="0.2">
      <c r="A221" s="3" t="s">
        <v>224</v>
      </c>
      <c r="B221" s="6">
        <v>1200000</v>
      </c>
      <c r="C221" s="4">
        <f ca="1">TODAY()-512</f>
        <v>44236</v>
      </c>
      <c r="D221" s="4">
        <f ca="1">TODAY()+584</f>
        <v>45332</v>
      </c>
      <c r="E221" s="5"/>
    </row>
    <row r="222" spans="1:5" x14ac:dyDescent="0.2">
      <c r="A222" s="3" t="s">
        <v>225</v>
      </c>
      <c r="B222" s="6">
        <v>150000</v>
      </c>
      <c r="C222" s="4">
        <f ca="1">TODAY()-782</f>
        <v>43966</v>
      </c>
      <c r="D222" s="4">
        <f ca="1">TODAY()+314</f>
        <v>45062</v>
      </c>
      <c r="E222" s="5"/>
    </row>
    <row r="223" spans="1:5" x14ac:dyDescent="0.2">
      <c r="A223" s="3" t="s">
        <v>226</v>
      </c>
      <c r="B223" s="6">
        <v>350000</v>
      </c>
      <c r="C223" s="4">
        <f ca="1">TODAY()-549</f>
        <v>44199</v>
      </c>
      <c r="D223" s="4">
        <f ca="1">TODAY()+366</f>
        <v>45114</v>
      </c>
      <c r="E223" s="5"/>
    </row>
    <row r="224" spans="1:5" x14ac:dyDescent="0.2">
      <c r="A224" s="3" t="s">
        <v>227</v>
      </c>
      <c r="B224" s="6">
        <v>1000000</v>
      </c>
      <c r="C224" s="4">
        <f ca="1">TODAY()-678</f>
        <v>44070</v>
      </c>
      <c r="D224" s="4">
        <f ca="1">TODAY()+418</f>
        <v>45166</v>
      </c>
      <c r="E224" s="5"/>
    </row>
    <row r="225" spans="1:5" x14ac:dyDescent="0.2">
      <c r="A225" s="3" t="s">
        <v>228</v>
      </c>
      <c r="B225" s="6">
        <v>550000</v>
      </c>
      <c r="C225" s="4">
        <f ca="1">TODAY()-43</f>
        <v>44705</v>
      </c>
      <c r="D225" s="4">
        <f ca="1">TODAY()+504</f>
        <v>45252</v>
      </c>
      <c r="E225" s="5"/>
    </row>
    <row r="226" spans="1:5" x14ac:dyDescent="0.2">
      <c r="A226" s="3" t="s">
        <v>229</v>
      </c>
      <c r="B226" s="6">
        <v>700000</v>
      </c>
      <c r="C226" s="4">
        <f ca="1">TODAY()-9</f>
        <v>44739</v>
      </c>
      <c r="D226" s="4">
        <f ca="1">TODAY()+902</f>
        <v>45650</v>
      </c>
      <c r="E226" s="5"/>
    </row>
    <row r="227" spans="1:5" x14ac:dyDescent="0.2">
      <c r="A227" s="3" t="s">
        <v>230</v>
      </c>
      <c r="B227" s="6">
        <v>500000</v>
      </c>
      <c r="C227" s="4">
        <f ca="1">TODAY()-558</f>
        <v>44190</v>
      </c>
      <c r="D227" s="4">
        <f ca="1">TODAY()+357</f>
        <v>45105</v>
      </c>
      <c r="E227" s="5"/>
    </row>
    <row r="228" spans="1:5" x14ac:dyDescent="0.2">
      <c r="A228" s="3" t="s">
        <v>231</v>
      </c>
      <c r="B228" s="6">
        <v>150000</v>
      </c>
      <c r="C228" s="4">
        <f ca="1">TODAY()-26</f>
        <v>44722</v>
      </c>
      <c r="D228" s="4">
        <f ca="1">TODAY()+339</f>
        <v>45087</v>
      </c>
      <c r="E228" s="5"/>
    </row>
    <row r="229" spans="1:5" x14ac:dyDescent="0.2">
      <c r="A229" s="3" t="s">
        <v>232</v>
      </c>
      <c r="B229" s="6">
        <v>250000</v>
      </c>
      <c r="C229" s="4">
        <f ca="1">TODAY()-729</f>
        <v>44019</v>
      </c>
      <c r="D229" s="4">
        <f ca="1">TODAY()+367</f>
        <v>45115</v>
      </c>
      <c r="E229" s="5"/>
    </row>
    <row r="230" spans="1:5" x14ac:dyDescent="0.2">
      <c r="A230" s="3" t="s">
        <v>233</v>
      </c>
      <c r="B230" s="6">
        <v>650000</v>
      </c>
      <c r="C230" s="4">
        <f ca="1">TODAY()-338</f>
        <v>44410</v>
      </c>
      <c r="D230" s="4">
        <f ca="1">TODAY()+757</f>
        <v>45505</v>
      </c>
      <c r="E230" s="5"/>
    </row>
    <row r="231" spans="1:5" x14ac:dyDescent="0.2">
      <c r="A231" s="3" t="s">
        <v>234</v>
      </c>
      <c r="B231" s="6">
        <v>150000</v>
      </c>
      <c r="C231" s="4">
        <f ca="1">TODAY()-989</f>
        <v>43759</v>
      </c>
      <c r="D231" s="4">
        <f ca="1">TODAY()+107</f>
        <v>44855</v>
      </c>
      <c r="E231" s="5"/>
    </row>
    <row r="232" spans="1:5" x14ac:dyDescent="0.2">
      <c r="A232" s="3" t="s">
        <v>235</v>
      </c>
      <c r="B232" s="6">
        <v>1050000</v>
      </c>
      <c r="C232" s="4">
        <f ca="1">TODAY()-104</f>
        <v>44644</v>
      </c>
      <c r="D232" s="4">
        <f ca="1">TODAY()+261</f>
        <v>45009</v>
      </c>
      <c r="E232" s="5"/>
    </row>
    <row r="233" spans="1:5" x14ac:dyDescent="0.2">
      <c r="A233" s="3" t="s">
        <v>236</v>
      </c>
      <c r="B233" s="6">
        <v>1050000</v>
      </c>
      <c r="C233" s="4">
        <f ca="1">TODAY()-678</f>
        <v>44070</v>
      </c>
      <c r="D233" s="4">
        <f ca="1">TODAY()+237</f>
        <v>44985</v>
      </c>
      <c r="E233" s="5"/>
    </row>
    <row r="234" spans="1:5" x14ac:dyDescent="0.2">
      <c r="A234" s="3" t="s">
        <v>237</v>
      </c>
      <c r="B234" s="6">
        <v>900000</v>
      </c>
      <c r="C234" s="4">
        <f ca="1">TODAY()-334</f>
        <v>44414</v>
      </c>
      <c r="D234" s="4">
        <f ca="1">TODAY()+761</f>
        <v>45509</v>
      </c>
      <c r="E234" s="5"/>
    </row>
    <row r="235" spans="1:5" x14ac:dyDescent="0.2">
      <c r="A235" s="3" t="s">
        <v>238</v>
      </c>
      <c r="B235" s="6">
        <v>1100000</v>
      </c>
      <c r="C235" s="4">
        <f ca="1">TODAY()-301</f>
        <v>44447</v>
      </c>
      <c r="D235" s="4">
        <f ca="1">TODAY()+64</f>
        <v>44812</v>
      </c>
      <c r="E235" s="5"/>
    </row>
    <row r="236" spans="1:5" x14ac:dyDescent="0.2">
      <c r="A236" s="3" t="s">
        <v>239</v>
      </c>
      <c r="B236" s="6">
        <v>1000000</v>
      </c>
      <c r="C236" s="4">
        <f ca="1">TODAY()-10</f>
        <v>44738</v>
      </c>
      <c r="D236" s="4">
        <f ca="1">TODAY()+171</f>
        <v>44919</v>
      </c>
      <c r="E236" s="5"/>
    </row>
    <row r="237" spans="1:5" x14ac:dyDescent="0.2">
      <c r="A237" s="3" t="s">
        <v>240</v>
      </c>
      <c r="B237" s="6">
        <v>550000</v>
      </c>
      <c r="C237" s="4">
        <f ca="1">TODAY()-42</f>
        <v>44706</v>
      </c>
      <c r="D237" s="4">
        <f ca="1">TODAY()+140</f>
        <v>44888</v>
      </c>
      <c r="E237" s="5"/>
    </row>
    <row r="238" spans="1:5" x14ac:dyDescent="0.2">
      <c r="A238" s="3" t="s">
        <v>241</v>
      </c>
      <c r="B238" s="6">
        <v>500000</v>
      </c>
      <c r="C238" s="4">
        <f ca="1">TODAY()-8</f>
        <v>44740</v>
      </c>
      <c r="D238" s="4">
        <f ca="1">TODAY()+173</f>
        <v>44921</v>
      </c>
      <c r="E238" s="5"/>
    </row>
    <row r="239" spans="1:5" x14ac:dyDescent="0.2">
      <c r="A239" s="3" t="s">
        <v>242</v>
      </c>
      <c r="B239" s="6">
        <v>1200000</v>
      </c>
      <c r="C239" s="4">
        <f ca="1">TODAY()-9</f>
        <v>44739</v>
      </c>
      <c r="D239" s="4">
        <f ca="1">TODAY()+356</f>
        <v>45104</v>
      </c>
      <c r="E239" s="5"/>
    </row>
    <row r="240" spans="1:5" x14ac:dyDescent="0.2">
      <c r="A240" s="3" t="s">
        <v>243</v>
      </c>
      <c r="B240" s="6">
        <v>1100000</v>
      </c>
      <c r="C240" s="4">
        <f ca="1">TODAY()-310</f>
        <v>44438</v>
      </c>
      <c r="D240" s="4">
        <f ca="1">TODAY()+239</f>
        <v>44987</v>
      </c>
      <c r="E240" s="5"/>
    </row>
    <row r="241" spans="1:5" x14ac:dyDescent="0.2">
      <c r="A241" s="3" t="s">
        <v>244</v>
      </c>
      <c r="B241" s="6">
        <v>300000</v>
      </c>
      <c r="C241" s="4">
        <f ca="1">TODAY()-348</f>
        <v>44400</v>
      </c>
      <c r="D241" s="4">
        <f ca="1">TODAY()+18</f>
        <v>44766</v>
      </c>
      <c r="E241" s="5"/>
    </row>
    <row r="242" spans="1:5" x14ac:dyDescent="0.2">
      <c r="A242" s="3" t="s">
        <v>245</v>
      </c>
      <c r="B242" s="6">
        <v>1150000</v>
      </c>
      <c r="C242" s="4">
        <f ca="1">TODAY()-152</f>
        <v>44596</v>
      </c>
      <c r="D242" s="4">
        <f ca="1">TODAY()+29</f>
        <v>44777</v>
      </c>
      <c r="E242" s="5"/>
    </row>
    <row r="243" spans="1:5" x14ac:dyDescent="0.2">
      <c r="A243" s="3" t="s">
        <v>246</v>
      </c>
      <c r="B243" s="6">
        <v>150000</v>
      </c>
      <c r="C243" s="4">
        <f ca="1">TODAY()-292</f>
        <v>44456</v>
      </c>
      <c r="D243" s="4">
        <f ca="1">TODAY()+621</f>
        <v>45369</v>
      </c>
      <c r="E243" s="5"/>
    </row>
    <row r="244" spans="1:5" x14ac:dyDescent="0.2">
      <c r="A244" s="3" t="s">
        <v>247</v>
      </c>
      <c r="B244" s="6">
        <v>700000</v>
      </c>
      <c r="C244" s="4">
        <f ca="1">TODAY()-178</f>
        <v>44570</v>
      </c>
      <c r="D244" s="4">
        <f ca="1">TODAY()+552</f>
        <v>45300</v>
      </c>
      <c r="E244" s="5"/>
    </row>
    <row r="245" spans="1:5" x14ac:dyDescent="0.2">
      <c r="A245" s="3" t="s">
        <v>248</v>
      </c>
      <c r="B245" s="6">
        <v>850000</v>
      </c>
      <c r="C245" s="4">
        <f ca="1">TODAY()-542</f>
        <v>44206</v>
      </c>
      <c r="D245" s="4">
        <f ca="1">TODAY()+8</f>
        <v>44756</v>
      </c>
      <c r="E245" s="5"/>
    </row>
    <row r="246" spans="1:5" x14ac:dyDescent="0.2">
      <c r="A246" s="3" t="s">
        <v>249</v>
      </c>
      <c r="B246" s="6">
        <v>700000</v>
      </c>
      <c r="C246" s="4">
        <f ca="1">TODAY()-504</f>
        <v>44244</v>
      </c>
      <c r="D246" s="4">
        <f ca="1">TODAY()+227</f>
        <v>44975</v>
      </c>
      <c r="E246" s="5"/>
    </row>
    <row r="247" spans="1:5" x14ac:dyDescent="0.2">
      <c r="A247" s="3" t="s">
        <v>250</v>
      </c>
      <c r="B247" s="6">
        <v>750000</v>
      </c>
      <c r="C247" s="4">
        <f ca="1">TODAY()-780</f>
        <v>43968</v>
      </c>
      <c r="D247" s="4">
        <f ca="1">TODAY()+133</f>
        <v>44881</v>
      </c>
      <c r="E247" s="5"/>
    </row>
    <row r="248" spans="1:5" x14ac:dyDescent="0.2">
      <c r="A248" s="3" t="s">
        <v>251</v>
      </c>
      <c r="B248" s="6">
        <v>600000</v>
      </c>
      <c r="C248" s="4">
        <f ca="1">TODAY()-178</f>
        <v>44570</v>
      </c>
      <c r="D248" s="4">
        <f ca="1">TODAY()+736</f>
        <v>45484</v>
      </c>
      <c r="E248" s="5"/>
    </row>
    <row r="249" spans="1:5" x14ac:dyDescent="0.2">
      <c r="A249" s="3" t="s">
        <v>252</v>
      </c>
      <c r="B249" s="6">
        <v>800000</v>
      </c>
      <c r="C249" s="4">
        <f ca="1">TODAY()-856</f>
        <v>43892</v>
      </c>
      <c r="D249" s="4">
        <f ca="1">TODAY()+56</f>
        <v>44804</v>
      </c>
      <c r="E249" s="5"/>
    </row>
    <row r="250" spans="1:5" x14ac:dyDescent="0.2">
      <c r="A250" s="3" t="s">
        <v>253</v>
      </c>
      <c r="B250" s="6">
        <v>550000</v>
      </c>
      <c r="C250" s="4">
        <f ca="1">TODAY()-759</f>
        <v>43989</v>
      </c>
      <c r="D250" s="4">
        <f ca="1">TODAY()+337</f>
        <v>45085</v>
      </c>
      <c r="E250" s="5"/>
    </row>
    <row r="251" spans="1:5" x14ac:dyDescent="0.2">
      <c r="A251" s="3" t="s">
        <v>254</v>
      </c>
      <c r="B251" s="6">
        <v>1200000</v>
      </c>
      <c r="C251" s="4">
        <f ca="1">TODAY()-200</f>
        <v>44548</v>
      </c>
      <c r="D251" s="4">
        <f ca="1">TODAY()+895</f>
        <v>45643</v>
      </c>
      <c r="E251" s="5"/>
    </row>
    <row r="252" spans="1:5" x14ac:dyDescent="0.2">
      <c r="A252" s="3" t="s">
        <v>255</v>
      </c>
      <c r="B252" s="6">
        <v>950000</v>
      </c>
      <c r="C252" s="4">
        <f ca="1">TODAY()-289</f>
        <v>44459</v>
      </c>
      <c r="D252" s="4">
        <f ca="1">TODAY()+806</f>
        <v>45554</v>
      </c>
      <c r="E252" s="5"/>
    </row>
    <row r="253" spans="1:5" x14ac:dyDescent="0.2">
      <c r="A253" s="3" t="s">
        <v>256</v>
      </c>
      <c r="B253" s="6">
        <v>750000</v>
      </c>
      <c r="C253" s="4">
        <f ca="1">TODAY()-1084</f>
        <v>43664</v>
      </c>
      <c r="D253" s="4">
        <f ca="1">TODAY()+12</f>
        <v>44760</v>
      </c>
      <c r="E253" s="5"/>
    </row>
    <row r="254" spans="1:5" x14ac:dyDescent="0.2">
      <c r="A254" s="3" t="s">
        <v>257</v>
      </c>
      <c r="B254" s="6">
        <v>600000</v>
      </c>
      <c r="C254" s="4">
        <f ca="1">TODAY()-64</f>
        <v>44684</v>
      </c>
      <c r="D254" s="4">
        <f ca="1">TODAY()+847</f>
        <v>45595</v>
      </c>
      <c r="E254" s="5"/>
    </row>
    <row r="255" spans="1:5" x14ac:dyDescent="0.2">
      <c r="A255" s="3" t="s">
        <v>258</v>
      </c>
      <c r="B255" s="6">
        <v>1000000</v>
      </c>
      <c r="C255" s="4">
        <f ca="1">TODAY()-187</f>
        <v>44561</v>
      </c>
      <c r="D255" s="4">
        <f ca="1">TODAY()+178</f>
        <v>44926</v>
      </c>
      <c r="E255" s="5"/>
    </row>
    <row r="256" spans="1:5" x14ac:dyDescent="0.2">
      <c r="A256" s="3" t="s">
        <v>259</v>
      </c>
      <c r="B256" s="6">
        <v>1200000</v>
      </c>
      <c r="C256" s="4">
        <f ca="1">TODAY()-154</f>
        <v>44594</v>
      </c>
      <c r="D256" s="4">
        <f ca="1">TODAY()+27</f>
        <v>44775</v>
      </c>
      <c r="E256" s="5"/>
    </row>
    <row r="257" spans="1:5" x14ac:dyDescent="0.2">
      <c r="A257" s="3" t="s">
        <v>260</v>
      </c>
      <c r="B257" s="6">
        <v>650000</v>
      </c>
      <c r="C257" s="4">
        <f ca="1">TODAY()-134</f>
        <v>44614</v>
      </c>
      <c r="D257" s="4">
        <f ca="1">TODAY()+231</f>
        <v>44979</v>
      </c>
      <c r="E257" s="5"/>
    </row>
    <row r="258" spans="1:5" x14ac:dyDescent="0.2">
      <c r="A258" s="3" t="s">
        <v>261</v>
      </c>
      <c r="B258" s="6">
        <v>200000</v>
      </c>
      <c r="C258" s="4">
        <f ca="1">TODAY()-476</f>
        <v>44272</v>
      </c>
      <c r="D258" s="4">
        <f ca="1">TODAY()+255</f>
        <v>45003</v>
      </c>
      <c r="E258" s="5"/>
    </row>
    <row r="259" spans="1:5" x14ac:dyDescent="0.2">
      <c r="A259" s="3" t="s">
        <v>262</v>
      </c>
      <c r="B259" s="6">
        <v>800000</v>
      </c>
      <c r="C259" s="4">
        <f ca="1">TODAY()-125</f>
        <v>44623</v>
      </c>
      <c r="D259" s="4">
        <f ca="1">TODAY()+56</f>
        <v>44804</v>
      </c>
      <c r="E259" s="5"/>
    </row>
    <row r="260" spans="1:5" x14ac:dyDescent="0.2">
      <c r="A260" s="3" t="s">
        <v>263</v>
      </c>
      <c r="B260" s="6">
        <v>1000000</v>
      </c>
      <c r="C260" s="4">
        <f ca="1">TODAY()-498</f>
        <v>44250</v>
      </c>
      <c r="D260" s="4">
        <f ca="1">TODAY()+414</f>
        <v>45162</v>
      </c>
      <c r="E260" s="5"/>
    </row>
    <row r="261" spans="1:5" x14ac:dyDescent="0.2">
      <c r="A261" s="3" t="s">
        <v>264</v>
      </c>
      <c r="B261" s="6">
        <v>800000</v>
      </c>
      <c r="C261" s="4">
        <f ca="1">TODAY()-55</f>
        <v>44693</v>
      </c>
      <c r="D261" s="4">
        <f ca="1">TODAY()+127</f>
        <v>44875</v>
      </c>
      <c r="E261" s="5"/>
    </row>
    <row r="262" spans="1:5" x14ac:dyDescent="0.2">
      <c r="A262" s="3" t="s">
        <v>265</v>
      </c>
      <c r="B262" s="6">
        <v>650000</v>
      </c>
      <c r="C262" s="4">
        <f ca="1">TODAY()-340</f>
        <v>44408</v>
      </c>
      <c r="D262" s="4">
        <f ca="1">TODAY()+572</f>
        <v>45320</v>
      </c>
      <c r="E262" s="5"/>
    </row>
    <row r="263" spans="1:5" x14ac:dyDescent="0.2">
      <c r="A263" s="3" t="s">
        <v>266</v>
      </c>
      <c r="B263" s="6">
        <v>350000</v>
      </c>
      <c r="C263" s="4">
        <f ca="1">TODAY()-240</f>
        <v>44508</v>
      </c>
      <c r="D263" s="4">
        <f ca="1">TODAY()+125</f>
        <v>44873</v>
      </c>
      <c r="E263" s="5"/>
    </row>
    <row r="264" spans="1:5" x14ac:dyDescent="0.2">
      <c r="A264" s="3" t="s">
        <v>267</v>
      </c>
      <c r="B264" s="6">
        <v>200000</v>
      </c>
      <c r="C264" s="4">
        <f ca="1">TODAY()-165</f>
        <v>44583</v>
      </c>
      <c r="D264" s="4">
        <f ca="1">TODAY()+565</f>
        <v>45313</v>
      </c>
      <c r="E264" s="5"/>
    </row>
    <row r="265" spans="1:5" x14ac:dyDescent="0.2">
      <c r="A265" s="3" t="s">
        <v>268</v>
      </c>
      <c r="B265" s="6">
        <v>1050000</v>
      </c>
      <c r="C265" s="4">
        <f ca="1">TODAY()-487</f>
        <v>44261</v>
      </c>
      <c r="D265" s="4">
        <f ca="1">TODAY()+61</f>
        <v>44809</v>
      </c>
      <c r="E265" s="5"/>
    </row>
    <row r="266" spans="1:5" x14ac:dyDescent="0.2">
      <c r="A266" s="3" t="s">
        <v>269</v>
      </c>
      <c r="B266" s="6">
        <v>1100000</v>
      </c>
      <c r="C266" s="4">
        <f ca="1">TODAY()-86</f>
        <v>44662</v>
      </c>
      <c r="D266" s="4">
        <f ca="1">TODAY()+279</f>
        <v>45027</v>
      </c>
      <c r="E266" s="5"/>
    </row>
    <row r="267" spans="1:5" x14ac:dyDescent="0.2">
      <c r="A267" s="3" t="s">
        <v>270</v>
      </c>
      <c r="B267" s="6">
        <v>750000</v>
      </c>
      <c r="C267" s="4">
        <f ca="1">TODAY()-79</f>
        <v>44669</v>
      </c>
      <c r="D267" s="4">
        <f ca="1">TODAY()+286</f>
        <v>45034</v>
      </c>
      <c r="E267" s="5"/>
    </row>
    <row r="268" spans="1:5" x14ac:dyDescent="0.2">
      <c r="A268" s="3" t="s">
        <v>271</v>
      </c>
      <c r="B268" s="6">
        <v>500000</v>
      </c>
      <c r="C268" s="4">
        <f ca="1">TODAY()-210</f>
        <v>44538</v>
      </c>
      <c r="D268" s="4">
        <f ca="1">TODAY()+339</f>
        <v>45087</v>
      </c>
      <c r="E268" s="5"/>
    </row>
    <row r="269" spans="1:5" x14ac:dyDescent="0.2">
      <c r="A269" s="3" t="s">
        <v>272</v>
      </c>
      <c r="B269" s="6">
        <v>600000</v>
      </c>
      <c r="C269" s="4">
        <f ca="1">TODAY()-423</f>
        <v>44325</v>
      </c>
      <c r="D269" s="4">
        <f ca="1">TODAY()+125</f>
        <v>44873</v>
      </c>
      <c r="E269" s="5"/>
    </row>
    <row r="270" spans="1:5" x14ac:dyDescent="0.2">
      <c r="A270" s="3" t="s">
        <v>273</v>
      </c>
      <c r="B270" s="6">
        <v>350000</v>
      </c>
      <c r="C270" s="4">
        <f ca="1">TODAY()-532</f>
        <v>44216</v>
      </c>
      <c r="D270" s="4">
        <f ca="1">TODAY()+564</f>
        <v>45312</v>
      </c>
      <c r="E270" s="5"/>
    </row>
    <row r="271" spans="1:5" x14ac:dyDescent="0.2">
      <c r="A271" s="3" t="s">
        <v>274</v>
      </c>
      <c r="B271" s="6">
        <v>500000</v>
      </c>
      <c r="C271" s="4">
        <f ca="1">TODAY()-921</f>
        <v>43827</v>
      </c>
      <c r="D271" s="4">
        <f ca="1">TODAY()+175</f>
        <v>44923</v>
      </c>
      <c r="E271" s="5"/>
    </row>
    <row r="272" spans="1:5" x14ac:dyDescent="0.2">
      <c r="A272" s="3" t="s">
        <v>275</v>
      </c>
      <c r="B272" s="6">
        <v>300000</v>
      </c>
      <c r="C272" s="4">
        <f ca="1">TODAY()-465</f>
        <v>44283</v>
      </c>
      <c r="D272" s="4">
        <f ca="1">TODAY()+448</f>
        <v>45196</v>
      </c>
      <c r="E272" s="5"/>
    </row>
    <row r="273" spans="1:5" x14ac:dyDescent="0.2">
      <c r="A273" s="3" t="s">
        <v>276</v>
      </c>
      <c r="B273" s="6">
        <v>200000</v>
      </c>
      <c r="C273" s="4">
        <f ca="1">TODAY()-862</f>
        <v>43886</v>
      </c>
      <c r="D273" s="4">
        <f ca="1">TODAY()+234</f>
        <v>44982</v>
      </c>
      <c r="E273" s="5"/>
    </row>
    <row r="274" spans="1:5" x14ac:dyDescent="0.2">
      <c r="A274" s="3" t="s">
        <v>277</v>
      </c>
      <c r="B274" s="6">
        <v>1250000</v>
      </c>
      <c r="C274" s="4">
        <f ca="1">TODAY()-292</f>
        <v>44456</v>
      </c>
      <c r="D274" s="4">
        <f ca="1">TODAY()+73</f>
        <v>44821</v>
      </c>
      <c r="E274" s="5"/>
    </row>
    <row r="275" spans="1:5" x14ac:dyDescent="0.2">
      <c r="A275" s="3" t="s">
        <v>278</v>
      </c>
      <c r="B275" s="6">
        <v>650000</v>
      </c>
      <c r="C275" s="4">
        <f ca="1">TODAY()-201</f>
        <v>44547</v>
      </c>
      <c r="D275" s="4">
        <f ca="1">TODAY()+348</f>
        <v>45096</v>
      </c>
      <c r="E275" s="5"/>
    </row>
    <row r="276" spans="1:5" x14ac:dyDescent="0.2">
      <c r="A276" s="3" t="s">
        <v>279</v>
      </c>
      <c r="B276" s="6">
        <v>1000000</v>
      </c>
      <c r="C276" s="4">
        <f ca="1">TODAY()-137</f>
        <v>44611</v>
      </c>
      <c r="D276" s="4">
        <f ca="1">TODAY()+228</f>
        <v>44976</v>
      </c>
      <c r="E276" s="5"/>
    </row>
    <row r="277" spans="1:5" x14ac:dyDescent="0.2">
      <c r="A277" s="3" t="s">
        <v>280</v>
      </c>
      <c r="B277" s="6">
        <v>250000</v>
      </c>
      <c r="C277" s="4">
        <f ca="1">TODAY()-220</f>
        <v>44528</v>
      </c>
      <c r="D277" s="4">
        <f ca="1">TODAY()+693</f>
        <v>45441</v>
      </c>
      <c r="E277" s="5"/>
    </row>
    <row r="278" spans="1:5" x14ac:dyDescent="0.2">
      <c r="A278" s="3" t="s">
        <v>281</v>
      </c>
      <c r="B278" s="6">
        <v>650000</v>
      </c>
      <c r="C278" s="4">
        <f ca="1">TODAY()-290</f>
        <v>44458</v>
      </c>
      <c r="D278" s="4">
        <f ca="1">TODAY()+623</f>
        <v>45371</v>
      </c>
      <c r="E278" s="5"/>
    </row>
    <row r="279" spans="1:5" x14ac:dyDescent="0.2">
      <c r="A279" s="3" t="s">
        <v>282</v>
      </c>
      <c r="B279" s="6">
        <v>1150000</v>
      </c>
      <c r="C279" s="4">
        <f ca="1">TODAY()-17</f>
        <v>44731</v>
      </c>
      <c r="D279" s="4">
        <f ca="1">TODAY()+894</f>
        <v>45642</v>
      </c>
      <c r="E279" s="5"/>
    </row>
    <row r="280" spans="1:5" x14ac:dyDescent="0.2">
      <c r="A280" s="3" t="s">
        <v>283</v>
      </c>
      <c r="B280" s="6">
        <v>1150000</v>
      </c>
      <c r="C280" s="4">
        <f ca="1">TODAY()-82</f>
        <v>44666</v>
      </c>
      <c r="D280" s="4">
        <f ca="1">TODAY()+1013</f>
        <v>45761</v>
      </c>
      <c r="E280" s="5"/>
    </row>
    <row r="281" spans="1:5" x14ac:dyDescent="0.2">
      <c r="A281" s="3" t="s">
        <v>284</v>
      </c>
      <c r="B281" s="6">
        <v>500000</v>
      </c>
      <c r="C281" s="4">
        <f ca="1">TODAY()-21</f>
        <v>44727</v>
      </c>
      <c r="D281" s="4">
        <f ca="1">TODAY()+1074</f>
        <v>45822</v>
      </c>
      <c r="E281" s="5"/>
    </row>
    <row r="282" spans="1:5" x14ac:dyDescent="0.2">
      <c r="A282" s="3" t="s">
        <v>285</v>
      </c>
      <c r="B282" s="6">
        <v>550000</v>
      </c>
      <c r="C282" s="4">
        <f ca="1">TODAY()-172</f>
        <v>44576</v>
      </c>
      <c r="D282" s="4">
        <f ca="1">TODAY()+742</f>
        <v>45490</v>
      </c>
      <c r="E282" s="5"/>
    </row>
    <row r="283" spans="1:5" x14ac:dyDescent="0.2">
      <c r="A283" s="3" t="s">
        <v>286</v>
      </c>
      <c r="B283" s="6">
        <v>550000</v>
      </c>
      <c r="C283" s="4">
        <f ca="1">TODAY()-477</f>
        <v>44271</v>
      </c>
      <c r="D283" s="4">
        <f ca="1">TODAY()+71</f>
        <v>44819</v>
      </c>
      <c r="E283" s="5"/>
    </row>
    <row r="284" spans="1:5" x14ac:dyDescent="0.2">
      <c r="A284" s="3" t="s">
        <v>287</v>
      </c>
      <c r="B284" s="6">
        <v>1150000</v>
      </c>
      <c r="C284" s="4">
        <f ca="1">TODAY()-58</f>
        <v>44690</v>
      </c>
      <c r="D284" s="4">
        <f ca="1">TODAY()+1037</f>
        <v>45785</v>
      </c>
      <c r="E284" s="5"/>
    </row>
    <row r="285" spans="1:5" x14ac:dyDescent="0.2">
      <c r="A285" s="3" t="s">
        <v>288</v>
      </c>
      <c r="B285" s="6">
        <v>700000</v>
      </c>
      <c r="C285" s="4">
        <f ca="1">TODAY()-557</f>
        <v>44191</v>
      </c>
      <c r="D285" s="4">
        <f ca="1">TODAY()+358</f>
        <v>45106</v>
      </c>
      <c r="E285" s="5"/>
    </row>
    <row r="286" spans="1:5" x14ac:dyDescent="0.2">
      <c r="A286" s="3" t="s">
        <v>289</v>
      </c>
      <c r="B286" s="6">
        <v>1100000</v>
      </c>
      <c r="C286" s="4">
        <f ca="1">TODAY()-528</f>
        <v>44220</v>
      </c>
      <c r="D286" s="4">
        <f ca="1">TODAY()+203</f>
        <v>44951</v>
      </c>
      <c r="E286" s="5"/>
    </row>
    <row r="287" spans="1:5" x14ac:dyDescent="0.2">
      <c r="A287" s="3" t="s">
        <v>290</v>
      </c>
      <c r="B287" s="6">
        <v>400000</v>
      </c>
      <c r="C287" s="4">
        <f ca="1">TODAY()-215</f>
        <v>44533</v>
      </c>
      <c r="D287" s="4">
        <f ca="1">TODAY()+880</f>
        <v>45628</v>
      </c>
      <c r="E287" s="5"/>
    </row>
    <row r="288" spans="1:5" x14ac:dyDescent="0.2">
      <c r="A288" s="3" t="s">
        <v>291</v>
      </c>
      <c r="B288" s="6">
        <v>600000</v>
      </c>
      <c r="C288" s="4">
        <f ca="1">TODAY()-38</f>
        <v>44710</v>
      </c>
      <c r="D288" s="4">
        <f ca="1">TODAY()+327</f>
        <v>45075</v>
      </c>
      <c r="E288" s="5"/>
    </row>
    <row r="289" spans="1:5" x14ac:dyDescent="0.2">
      <c r="A289" s="3" t="s">
        <v>292</v>
      </c>
      <c r="B289" s="6">
        <v>600000</v>
      </c>
      <c r="C289" s="4">
        <f ca="1">TODAY()-486</f>
        <v>44262</v>
      </c>
      <c r="D289" s="4">
        <f ca="1">TODAY()+62</f>
        <v>44810</v>
      </c>
      <c r="E289" s="5"/>
    </row>
    <row r="290" spans="1:5" x14ac:dyDescent="0.2">
      <c r="A290" s="3" t="s">
        <v>293</v>
      </c>
      <c r="B290" s="6">
        <v>550000</v>
      </c>
      <c r="C290" s="4">
        <f ca="1">TODAY()-131</f>
        <v>44617</v>
      </c>
      <c r="D290" s="4">
        <f ca="1">TODAY()+780</f>
        <v>45528</v>
      </c>
      <c r="E290" s="5"/>
    </row>
    <row r="291" spans="1:5" x14ac:dyDescent="0.2">
      <c r="A291" s="3" t="s">
        <v>294</v>
      </c>
      <c r="B291" s="6">
        <v>1050000</v>
      </c>
      <c r="C291" s="4">
        <f ca="1">TODAY()-193</f>
        <v>44555</v>
      </c>
      <c r="D291" s="4">
        <f ca="1">TODAY()+172</f>
        <v>44920</v>
      </c>
      <c r="E291" s="5"/>
    </row>
    <row r="292" spans="1:5" x14ac:dyDescent="0.2">
      <c r="A292" s="3" t="s">
        <v>295</v>
      </c>
      <c r="B292" s="6">
        <v>350000</v>
      </c>
      <c r="C292" s="4">
        <f ca="1">TODAY()-370</f>
        <v>44378</v>
      </c>
      <c r="D292" s="4">
        <f ca="1">TODAY()+726</f>
        <v>45474</v>
      </c>
      <c r="E292" s="5"/>
    </row>
    <row r="293" spans="1:5" x14ac:dyDescent="0.2">
      <c r="A293" s="3" t="s">
        <v>296</v>
      </c>
      <c r="B293" s="6">
        <v>700000</v>
      </c>
      <c r="C293" s="4">
        <f ca="1">TODAY()-49</f>
        <v>44699</v>
      </c>
      <c r="D293" s="4">
        <f ca="1">TODAY()+133</f>
        <v>44881</v>
      </c>
      <c r="E293" s="5"/>
    </row>
    <row r="294" spans="1:5" x14ac:dyDescent="0.2">
      <c r="A294" s="3" t="s">
        <v>297</v>
      </c>
      <c r="B294" s="6">
        <v>500000</v>
      </c>
      <c r="C294" s="4">
        <f ca="1">TODAY()-151</f>
        <v>44597</v>
      </c>
      <c r="D294" s="4">
        <f ca="1">TODAY()+760</f>
        <v>45508</v>
      </c>
      <c r="E294" s="5"/>
    </row>
    <row r="295" spans="1:5" x14ac:dyDescent="0.2">
      <c r="A295" s="3" t="s">
        <v>298</v>
      </c>
      <c r="B295" s="6">
        <v>300000</v>
      </c>
      <c r="C295" s="4">
        <f ca="1">TODAY()-547</f>
        <v>44201</v>
      </c>
      <c r="D295" s="4">
        <f ca="1">TODAY()+184</f>
        <v>44932</v>
      </c>
      <c r="E295" s="5"/>
    </row>
    <row r="296" spans="1:5" x14ac:dyDescent="0.2">
      <c r="A296" s="3" t="s">
        <v>299</v>
      </c>
      <c r="B296" s="6">
        <v>550000</v>
      </c>
      <c r="C296" s="4">
        <f ca="1">TODAY()-607</f>
        <v>44141</v>
      </c>
      <c r="D296" s="4">
        <f ca="1">TODAY()+489</f>
        <v>45237</v>
      </c>
      <c r="E296" s="5"/>
    </row>
    <row r="297" spans="1:5" x14ac:dyDescent="0.2">
      <c r="A297" s="3" t="s">
        <v>300</v>
      </c>
      <c r="B297" s="6">
        <v>1250000</v>
      </c>
      <c r="C297" s="4">
        <f ca="1">TODAY()-216</f>
        <v>44532</v>
      </c>
      <c r="D297" s="4">
        <f ca="1">TODAY()+333</f>
        <v>45081</v>
      </c>
      <c r="E297" s="5"/>
    </row>
    <row r="298" spans="1:5" x14ac:dyDescent="0.2">
      <c r="A298" s="3" t="s">
        <v>301</v>
      </c>
      <c r="B298" s="6">
        <v>350000</v>
      </c>
      <c r="C298" s="4">
        <f ca="1">TODAY()-621</f>
        <v>44127</v>
      </c>
      <c r="D298" s="4">
        <f ca="1">TODAY()+294</f>
        <v>45042</v>
      </c>
      <c r="E298" s="5"/>
    </row>
    <row r="299" spans="1:5" x14ac:dyDescent="0.2">
      <c r="A299" s="3" t="s">
        <v>302</v>
      </c>
      <c r="B299" s="6">
        <v>900000</v>
      </c>
      <c r="C299" s="4">
        <f ca="1">TODAY()-341</f>
        <v>44407</v>
      </c>
      <c r="D299" s="4">
        <f ca="1">TODAY()+390</f>
        <v>45138</v>
      </c>
      <c r="E299" s="5"/>
    </row>
    <row r="300" spans="1:5" x14ac:dyDescent="0.2">
      <c r="A300" s="3" t="s">
        <v>303</v>
      </c>
      <c r="B300" s="6">
        <v>450000</v>
      </c>
      <c r="C300" s="4">
        <f ca="1">TODAY()-207</f>
        <v>44541</v>
      </c>
      <c r="D300" s="4">
        <f ca="1">TODAY()+342</f>
        <v>45090</v>
      </c>
      <c r="E300" s="5"/>
    </row>
    <row r="301" spans="1:5" x14ac:dyDescent="0.2">
      <c r="A301" s="3" t="s">
        <v>304</v>
      </c>
      <c r="B301" s="6">
        <v>1000000</v>
      </c>
      <c r="C301" s="4">
        <f ca="1">TODAY()-462</f>
        <v>44286</v>
      </c>
      <c r="D301" s="4">
        <f ca="1">TODAY()+269</f>
        <v>45017</v>
      </c>
      <c r="E301" s="5"/>
    </row>
    <row r="302" spans="1:5" x14ac:dyDescent="0.2">
      <c r="A302" s="3" t="s">
        <v>305</v>
      </c>
      <c r="B302" s="6">
        <v>950000</v>
      </c>
      <c r="C302" s="4">
        <f ca="1">TODAY()-546</f>
        <v>44202</v>
      </c>
      <c r="D302" s="4">
        <f ca="1">TODAY()+369</f>
        <v>45117</v>
      </c>
      <c r="E302" s="5"/>
    </row>
    <row r="303" spans="1:5" x14ac:dyDescent="0.2">
      <c r="A303" s="3" t="s">
        <v>306</v>
      </c>
      <c r="B303" s="6">
        <v>350000</v>
      </c>
      <c r="C303" s="4">
        <f ca="1">TODAY()-565</f>
        <v>44183</v>
      </c>
      <c r="D303" s="4">
        <f ca="1">TODAY()+350</f>
        <v>45098</v>
      </c>
      <c r="E303" s="5"/>
    </row>
    <row r="304" spans="1:5" x14ac:dyDescent="0.2">
      <c r="A304" s="3" t="s">
        <v>307</v>
      </c>
      <c r="B304" s="6">
        <v>350000</v>
      </c>
      <c r="C304" s="4">
        <f ca="1">TODAY()-110</f>
        <v>44638</v>
      </c>
      <c r="D304" s="4">
        <f ca="1">TODAY()+437</f>
        <v>45185</v>
      </c>
      <c r="E304" s="5"/>
    </row>
    <row r="305" spans="1:5" x14ac:dyDescent="0.2">
      <c r="A305" s="3" t="s">
        <v>308</v>
      </c>
      <c r="B305" s="6">
        <v>1000000</v>
      </c>
      <c r="C305" s="4">
        <f ca="1">TODAY()-422</f>
        <v>44326</v>
      </c>
      <c r="D305" s="4">
        <f ca="1">TODAY()+309</f>
        <v>45057</v>
      </c>
      <c r="E305" s="5"/>
    </row>
    <row r="306" spans="1:5" x14ac:dyDescent="0.2">
      <c r="A306" s="3" t="s">
        <v>309</v>
      </c>
      <c r="B306" s="6">
        <v>800000</v>
      </c>
      <c r="C306" s="4">
        <f ca="1">TODAY()-99</f>
        <v>44649</v>
      </c>
      <c r="D306" s="4">
        <f ca="1">TODAY()+448</f>
        <v>45196</v>
      </c>
      <c r="E306" s="5"/>
    </row>
    <row r="307" spans="1:5" x14ac:dyDescent="0.2">
      <c r="A307" s="3" t="s">
        <v>310</v>
      </c>
      <c r="B307" s="6">
        <v>300000</v>
      </c>
      <c r="C307" s="4">
        <f ca="1">TODAY()-432</f>
        <v>44316</v>
      </c>
      <c r="D307" s="4">
        <f ca="1">TODAY()+299</f>
        <v>45047</v>
      </c>
      <c r="E307" s="5"/>
    </row>
    <row r="308" spans="1:5" x14ac:dyDescent="0.2">
      <c r="A308" s="3" t="s">
        <v>311</v>
      </c>
      <c r="B308" s="6">
        <v>350000</v>
      </c>
      <c r="C308" s="4">
        <f ca="1">TODAY()-661</f>
        <v>44087</v>
      </c>
      <c r="D308" s="4">
        <f ca="1">TODAY()+435</f>
        <v>45183</v>
      </c>
      <c r="E308" s="5"/>
    </row>
    <row r="309" spans="1:5" x14ac:dyDescent="0.2">
      <c r="A309" s="3" t="s">
        <v>312</v>
      </c>
      <c r="B309" s="6">
        <v>450000</v>
      </c>
      <c r="C309" s="4">
        <f ca="1">TODAY()-81</f>
        <v>44667</v>
      </c>
      <c r="D309" s="4">
        <f ca="1">TODAY()+100</f>
        <v>44848</v>
      </c>
      <c r="E309" s="5"/>
    </row>
    <row r="310" spans="1:5" x14ac:dyDescent="0.2">
      <c r="A310" s="3" t="s">
        <v>313</v>
      </c>
      <c r="B310" s="6">
        <v>200000</v>
      </c>
      <c r="C310" s="4">
        <f ca="1">TODAY()-115</f>
        <v>44633</v>
      </c>
      <c r="D310" s="4">
        <f ca="1">TODAY()+67</f>
        <v>44815</v>
      </c>
      <c r="E310" s="5"/>
    </row>
    <row r="311" spans="1:5" x14ac:dyDescent="0.2">
      <c r="A311" s="3" t="s">
        <v>314</v>
      </c>
      <c r="B311" s="6">
        <v>350000</v>
      </c>
      <c r="C311" s="4">
        <f ca="1">TODAY()-703</f>
        <v>44045</v>
      </c>
      <c r="D311" s="4">
        <f ca="1">TODAY()+212</f>
        <v>44960</v>
      </c>
      <c r="E311" s="5"/>
    </row>
    <row r="312" spans="1:5" x14ac:dyDescent="0.2">
      <c r="A312" s="3" t="s">
        <v>315</v>
      </c>
      <c r="B312" s="6">
        <v>800000</v>
      </c>
      <c r="C312" s="4">
        <f ca="1">TODAY()-441</f>
        <v>44307</v>
      </c>
      <c r="D312" s="4">
        <f ca="1">TODAY()+655</f>
        <v>45403</v>
      </c>
      <c r="E312" s="5"/>
    </row>
    <row r="313" spans="1:5" x14ac:dyDescent="0.2">
      <c r="A313" s="3" t="s">
        <v>316</v>
      </c>
      <c r="B313" s="6">
        <v>150000</v>
      </c>
      <c r="C313" s="4">
        <f ca="1">TODAY()-728</f>
        <v>44020</v>
      </c>
      <c r="D313" s="4">
        <f ca="1">TODAY()+3</f>
        <v>44751</v>
      </c>
      <c r="E313" s="5"/>
    </row>
    <row r="314" spans="1:5" x14ac:dyDescent="0.2">
      <c r="A314" s="3" t="s">
        <v>317</v>
      </c>
      <c r="B314" s="6">
        <v>650000</v>
      </c>
      <c r="C314" s="4">
        <f ca="1">TODAY()-127</f>
        <v>44621</v>
      </c>
      <c r="D314" s="4">
        <f ca="1">TODAY()+54</f>
        <v>44802</v>
      </c>
      <c r="E314" s="5"/>
    </row>
    <row r="315" spans="1:5" x14ac:dyDescent="0.2">
      <c r="A315" s="3" t="s">
        <v>318</v>
      </c>
      <c r="B315" s="6">
        <v>1100000</v>
      </c>
      <c r="C315" s="4">
        <f ca="1">TODAY()-658</f>
        <v>44090</v>
      </c>
      <c r="D315" s="4">
        <f ca="1">TODAY()+73</f>
        <v>44821</v>
      </c>
      <c r="E315" s="5"/>
    </row>
    <row r="316" spans="1:5" x14ac:dyDescent="0.2">
      <c r="A316" s="3" t="s">
        <v>319</v>
      </c>
      <c r="B316" s="6">
        <v>700000</v>
      </c>
      <c r="C316" s="4">
        <f ca="1">TODAY()-993</f>
        <v>43755</v>
      </c>
      <c r="D316" s="4">
        <f ca="1">TODAY()+103</f>
        <v>44851</v>
      </c>
      <c r="E316" s="5"/>
    </row>
    <row r="317" spans="1:5" x14ac:dyDescent="0.2">
      <c r="A317" s="3" t="s">
        <v>320</v>
      </c>
      <c r="B317" s="6">
        <v>1200000</v>
      </c>
      <c r="C317" s="4">
        <f ca="1">TODAY()-681</f>
        <v>44067</v>
      </c>
      <c r="D317" s="4">
        <f ca="1">TODAY()+415</f>
        <v>45163</v>
      </c>
      <c r="E317" s="5"/>
    </row>
    <row r="318" spans="1:5" x14ac:dyDescent="0.2">
      <c r="A318" s="3" t="s">
        <v>321</v>
      </c>
      <c r="B318" s="6">
        <v>700000</v>
      </c>
      <c r="C318" s="4">
        <f ca="1">TODAY()-402</f>
        <v>44346</v>
      </c>
      <c r="D318" s="4">
        <f ca="1">TODAY()+329</f>
        <v>45077</v>
      </c>
      <c r="E318" s="5"/>
    </row>
    <row r="319" spans="1:5" x14ac:dyDescent="0.2">
      <c r="A319" s="3" t="s">
        <v>322</v>
      </c>
      <c r="B319" s="6">
        <v>1050000</v>
      </c>
      <c r="C319" s="4">
        <f ca="1">TODAY()-2</f>
        <v>44746</v>
      </c>
      <c r="D319" s="4">
        <f ca="1">TODAY()+1093</f>
        <v>45841</v>
      </c>
      <c r="E319" s="5"/>
    </row>
    <row r="320" spans="1:5" x14ac:dyDescent="0.2">
      <c r="A320" s="3" t="s">
        <v>323</v>
      </c>
      <c r="B320" s="6">
        <v>750000</v>
      </c>
      <c r="C320" s="4">
        <f ca="1">TODAY()-280</f>
        <v>44468</v>
      </c>
      <c r="D320" s="4">
        <f ca="1">TODAY()+268</f>
        <v>45016</v>
      </c>
      <c r="E320" s="5"/>
    </row>
    <row r="321" spans="1:5" x14ac:dyDescent="0.2">
      <c r="A321" s="3" t="s">
        <v>324</v>
      </c>
      <c r="B321" s="6">
        <v>150000</v>
      </c>
      <c r="C321" s="4">
        <f ca="1">TODAY()-938</f>
        <v>43810</v>
      </c>
      <c r="D321" s="4">
        <f ca="1">TODAY()+158</f>
        <v>44906</v>
      </c>
      <c r="E321" s="5"/>
    </row>
    <row r="322" spans="1:5" x14ac:dyDescent="0.2">
      <c r="A322" s="3" t="s">
        <v>325</v>
      </c>
      <c r="B322" s="6">
        <v>750000</v>
      </c>
      <c r="C322" s="4">
        <f ca="1">TODAY()-1088</f>
        <v>43660</v>
      </c>
      <c r="D322" s="4">
        <f ca="1">TODAY()+8</f>
        <v>44756</v>
      </c>
      <c r="E322" s="5"/>
    </row>
    <row r="323" spans="1:5" x14ac:dyDescent="0.2">
      <c r="A323" s="3" t="s">
        <v>326</v>
      </c>
      <c r="B323" s="6">
        <v>250000</v>
      </c>
      <c r="C323" s="4">
        <f ca="1">TODAY()-72</f>
        <v>44676</v>
      </c>
      <c r="D323" s="4">
        <f ca="1">TODAY()+293</f>
        <v>45041</v>
      </c>
      <c r="E323" s="5"/>
    </row>
    <row r="324" spans="1:5" x14ac:dyDescent="0.2">
      <c r="A324" s="3" t="s">
        <v>327</v>
      </c>
      <c r="B324" s="6">
        <v>650000</v>
      </c>
      <c r="C324" s="4">
        <f ca="1">TODAY()-644</f>
        <v>44104</v>
      </c>
      <c r="D324" s="4">
        <f ca="1">TODAY()+452</f>
        <v>45200</v>
      </c>
      <c r="E324" s="5"/>
    </row>
    <row r="325" spans="1:5" x14ac:dyDescent="0.2">
      <c r="A325" s="3" t="s">
        <v>328</v>
      </c>
      <c r="B325" s="6">
        <v>950000</v>
      </c>
      <c r="C325" s="4">
        <f ca="1">TODAY()-500</f>
        <v>44248</v>
      </c>
      <c r="D325" s="4">
        <f ca="1">TODAY()+596</f>
        <v>45344</v>
      </c>
      <c r="E325" s="5"/>
    </row>
    <row r="326" spans="1:5" x14ac:dyDescent="0.2">
      <c r="A326" s="3" t="s">
        <v>329</v>
      </c>
      <c r="B326" s="6">
        <v>1100000</v>
      </c>
      <c r="C326" s="4">
        <f ca="1">TODAY()-207</f>
        <v>44541</v>
      </c>
      <c r="D326" s="4">
        <f ca="1">TODAY()+158</f>
        <v>44906</v>
      </c>
      <c r="E326" s="5"/>
    </row>
    <row r="327" spans="1:5" x14ac:dyDescent="0.2">
      <c r="A327" s="3" t="s">
        <v>330</v>
      </c>
      <c r="B327" s="6">
        <v>650000</v>
      </c>
      <c r="C327" s="4">
        <f ca="1">TODAY()-197</f>
        <v>44551</v>
      </c>
      <c r="D327" s="4">
        <f ca="1">TODAY()+533</f>
        <v>45281</v>
      </c>
      <c r="E327" s="5"/>
    </row>
    <row r="328" spans="1:5" x14ac:dyDescent="0.2">
      <c r="A328" s="3" t="s">
        <v>331</v>
      </c>
      <c r="B328" s="6">
        <v>1050000</v>
      </c>
      <c r="C328" s="4">
        <f ca="1">TODAY()-32</f>
        <v>44716</v>
      </c>
      <c r="D328" s="4">
        <f ca="1">TODAY()+333</f>
        <v>45081</v>
      </c>
      <c r="E328" s="5"/>
    </row>
    <row r="329" spans="1:5" x14ac:dyDescent="0.2">
      <c r="A329" s="3" t="s">
        <v>332</v>
      </c>
      <c r="B329" s="6">
        <v>450000</v>
      </c>
      <c r="C329" s="4">
        <f ca="1">TODAY()-293</f>
        <v>44455</v>
      </c>
      <c r="D329" s="4">
        <f ca="1">TODAY()+72</f>
        <v>44820</v>
      </c>
      <c r="E329" s="5"/>
    </row>
    <row r="330" spans="1:5" x14ac:dyDescent="0.2">
      <c r="A330" s="3" t="s">
        <v>333</v>
      </c>
      <c r="B330" s="6">
        <v>400000</v>
      </c>
      <c r="C330" s="4">
        <f ca="1">TODAY()-116</f>
        <v>44632</v>
      </c>
      <c r="D330" s="4">
        <f ca="1">TODAY()+66</f>
        <v>44814</v>
      </c>
      <c r="E330" s="5"/>
    </row>
    <row r="331" spans="1:5" x14ac:dyDescent="0.2">
      <c r="A331" s="3" t="s">
        <v>334</v>
      </c>
      <c r="B331" s="6">
        <v>450000</v>
      </c>
      <c r="C331" s="4">
        <f ca="1">TODAY()-845</f>
        <v>43903</v>
      </c>
      <c r="D331" s="4">
        <f ca="1">TODAY()+251</f>
        <v>44999</v>
      </c>
      <c r="E331" s="5"/>
    </row>
    <row r="332" spans="1:5" x14ac:dyDescent="0.2">
      <c r="A332" s="3" t="s">
        <v>335</v>
      </c>
      <c r="B332" s="6">
        <v>650000</v>
      </c>
      <c r="C332" s="4">
        <f ca="1">TODAY()-451</f>
        <v>44297</v>
      </c>
      <c r="D332" s="4">
        <f ca="1">TODAY()+96</f>
        <v>44844</v>
      </c>
      <c r="E332" s="5"/>
    </row>
    <row r="333" spans="1:5" x14ac:dyDescent="0.2">
      <c r="A333" s="3" t="s">
        <v>336</v>
      </c>
      <c r="B333" s="6">
        <v>750000</v>
      </c>
      <c r="C333" s="4">
        <f ca="1">TODAY()-457</f>
        <v>44291</v>
      </c>
      <c r="D333" s="4">
        <f ca="1">TODAY()+639</f>
        <v>45387</v>
      </c>
      <c r="E333" s="5"/>
    </row>
    <row r="334" spans="1:5" x14ac:dyDescent="0.2">
      <c r="A334" s="3" t="s">
        <v>337</v>
      </c>
      <c r="B334" s="6">
        <v>750000</v>
      </c>
      <c r="C334" s="4">
        <f ca="1">TODAY()-5</f>
        <v>44743</v>
      </c>
      <c r="D334" s="4">
        <f ca="1">TODAY()+360</f>
        <v>45108</v>
      </c>
      <c r="E334" s="5"/>
    </row>
    <row r="335" spans="1:5" x14ac:dyDescent="0.2">
      <c r="A335" s="3" t="s">
        <v>338</v>
      </c>
      <c r="B335" s="6">
        <v>550000</v>
      </c>
      <c r="C335" s="4">
        <f ca="1">TODAY()-818</f>
        <v>43930</v>
      </c>
      <c r="D335" s="4">
        <f ca="1">TODAY()+94</f>
        <v>44842</v>
      </c>
      <c r="E335" s="5"/>
    </row>
    <row r="336" spans="1:5" x14ac:dyDescent="0.2">
      <c r="A336" s="3" t="s">
        <v>339</v>
      </c>
      <c r="B336" s="6">
        <v>1200000</v>
      </c>
      <c r="C336" s="4">
        <f ca="1">TODAY()-519</f>
        <v>44229</v>
      </c>
      <c r="D336" s="4">
        <f ca="1">TODAY()+577</f>
        <v>45325</v>
      </c>
      <c r="E336" s="5"/>
    </row>
    <row r="337" spans="1:5" x14ac:dyDescent="0.2">
      <c r="A337" s="3" t="s">
        <v>340</v>
      </c>
      <c r="B337" s="6">
        <v>1200000</v>
      </c>
      <c r="C337" s="4">
        <f ca="1">TODAY()-733</f>
        <v>44015</v>
      </c>
      <c r="D337" s="4">
        <f ca="1">TODAY()+179</f>
        <v>44927</v>
      </c>
      <c r="E337" s="5"/>
    </row>
    <row r="338" spans="1:5" x14ac:dyDescent="0.2">
      <c r="A338" s="3" t="s">
        <v>341</v>
      </c>
      <c r="B338" s="6">
        <v>650000</v>
      </c>
      <c r="C338" s="4">
        <f ca="1">TODAY()-180</f>
        <v>44568</v>
      </c>
      <c r="D338" s="4">
        <f ca="1">TODAY()+185</f>
        <v>44933</v>
      </c>
      <c r="E338" s="5"/>
    </row>
    <row r="339" spans="1:5" x14ac:dyDescent="0.2">
      <c r="A339" s="3" t="s">
        <v>342</v>
      </c>
      <c r="B339" s="6">
        <v>300000</v>
      </c>
      <c r="C339" s="4">
        <f ca="1">TODAY()-533</f>
        <v>44215</v>
      </c>
      <c r="D339" s="4">
        <f ca="1">TODAY()+198</f>
        <v>44946</v>
      </c>
      <c r="E339" s="5"/>
    </row>
    <row r="340" spans="1:5" x14ac:dyDescent="0.2">
      <c r="A340" s="3" t="s">
        <v>343</v>
      </c>
      <c r="B340" s="6">
        <v>850000</v>
      </c>
      <c r="C340" s="4">
        <f ca="1">TODAY()-50</f>
        <v>44698</v>
      </c>
      <c r="D340" s="4">
        <f ca="1">TODAY()+497</f>
        <v>45245</v>
      </c>
      <c r="E340" s="5"/>
    </row>
    <row r="341" spans="1:5" x14ac:dyDescent="0.2">
      <c r="A341" s="3" t="s">
        <v>344</v>
      </c>
      <c r="B341" s="6">
        <v>1100000</v>
      </c>
      <c r="C341" s="4">
        <f ca="1">TODAY()-789</f>
        <v>43959</v>
      </c>
      <c r="D341" s="4">
        <f ca="1">TODAY()+307</f>
        <v>45055</v>
      </c>
      <c r="E341" s="5"/>
    </row>
    <row r="342" spans="1:5" x14ac:dyDescent="0.2">
      <c r="A342" s="3" t="s">
        <v>345</v>
      </c>
      <c r="B342" s="6">
        <v>250000</v>
      </c>
      <c r="C342" s="4">
        <f ca="1">TODAY()-687</f>
        <v>44061</v>
      </c>
      <c r="D342" s="4">
        <f ca="1">TODAY()+409</f>
        <v>45157</v>
      </c>
      <c r="E342" s="5"/>
    </row>
    <row r="343" spans="1:5" x14ac:dyDescent="0.2">
      <c r="A343" s="3" t="s">
        <v>346</v>
      </c>
      <c r="B343" s="6">
        <v>1200000</v>
      </c>
      <c r="C343" s="4">
        <f ca="1">TODAY()-880</f>
        <v>43868</v>
      </c>
      <c r="D343" s="4">
        <f ca="1">TODAY()+32</f>
        <v>44780</v>
      </c>
      <c r="E343" s="5"/>
    </row>
    <row r="344" spans="1:5" x14ac:dyDescent="0.2">
      <c r="A344" s="3" t="s">
        <v>347</v>
      </c>
      <c r="B344" s="6">
        <v>300000</v>
      </c>
      <c r="C344" s="4">
        <f ca="1">TODAY()-236</f>
        <v>44512</v>
      </c>
      <c r="D344" s="4">
        <f ca="1">TODAY()+494</f>
        <v>45242</v>
      </c>
      <c r="E344" s="5"/>
    </row>
    <row r="345" spans="1:5" x14ac:dyDescent="0.2">
      <c r="A345" s="3" t="s">
        <v>348</v>
      </c>
      <c r="B345" s="6">
        <v>550000</v>
      </c>
      <c r="C345" s="4">
        <f ca="1">TODAY()-536</f>
        <v>44212</v>
      </c>
      <c r="D345" s="4">
        <f ca="1">TODAY()+195</f>
        <v>44943</v>
      </c>
      <c r="E345" s="5"/>
    </row>
    <row r="346" spans="1:5" x14ac:dyDescent="0.2">
      <c r="A346" s="3" t="s">
        <v>349</v>
      </c>
      <c r="B346" s="6">
        <v>400000</v>
      </c>
      <c r="C346" s="4">
        <f ca="1">TODAY()-285</f>
        <v>44463</v>
      </c>
      <c r="D346" s="4">
        <f ca="1">TODAY()+263</f>
        <v>45011</v>
      </c>
      <c r="E346" s="5"/>
    </row>
    <row r="347" spans="1:5" x14ac:dyDescent="0.2">
      <c r="A347" s="3" t="s">
        <v>350</v>
      </c>
      <c r="B347" s="6">
        <v>600000</v>
      </c>
      <c r="C347" s="4">
        <f ca="1">TODAY()-27</f>
        <v>44721</v>
      </c>
      <c r="D347" s="4">
        <f ca="1">TODAY()+519</f>
        <v>45267</v>
      </c>
      <c r="E347" s="5"/>
    </row>
    <row r="348" spans="1:5" x14ac:dyDescent="0.2">
      <c r="A348" s="3" t="s">
        <v>351</v>
      </c>
      <c r="B348" s="6">
        <v>450000</v>
      </c>
      <c r="C348" s="4">
        <f ca="1">TODAY()-359</f>
        <v>44389</v>
      </c>
      <c r="D348" s="4">
        <f ca="1">TODAY()+737</f>
        <v>45485</v>
      </c>
      <c r="E348" s="5"/>
    </row>
    <row r="349" spans="1:5" x14ac:dyDescent="0.2">
      <c r="A349" s="3" t="s">
        <v>352</v>
      </c>
      <c r="B349" s="6">
        <v>800000</v>
      </c>
      <c r="C349" s="4">
        <f ca="1">TODAY()-165</f>
        <v>44583</v>
      </c>
      <c r="D349" s="4">
        <f ca="1">TODAY()+19</f>
        <v>44767</v>
      </c>
      <c r="E349" s="5"/>
    </row>
    <row r="350" spans="1:5" x14ac:dyDescent="0.2">
      <c r="A350" s="3" t="s">
        <v>353</v>
      </c>
      <c r="B350" s="6">
        <v>1050000</v>
      </c>
      <c r="C350" s="4">
        <f ca="1">TODAY()-85</f>
        <v>44663</v>
      </c>
      <c r="D350" s="4">
        <f ca="1">TODAY()+645</f>
        <v>45393</v>
      </c>
      <c r="E350" s="5"/>
    </row>
    <row r="351" spans="1:5" x14ac:dyDescent="0.2">
      <c r="A351" s="3" t="s">
        <v>354</v>
      </c>
      <c r="B351" s="6">
        <v>350000</v>
      </c>
      <c r="C351" s="4">
        <f ca="1">TODAY()-429</f>
        <v>44319</v>
      </c>
      <c r="D351" s="4">
        <f ca="1">TODAY()+302</f>
        <v>45050</v>
      </c>
      <c r="E351" s="5"/>
    </row>
    <row r="352" spans="1:5" x14ac:dyDescent="0.2">
      <c r="A352" s="3" t="s">
        <v>355</v>
      </c>
      <c r="B352" s="6">
        <v>1250000</v>
      </c>
      <c r="C352" s="4">
        <f ca="1">TODAY()-770</f>
        <v>43978</v>
      </c>
      <c r="D352" s="4">
        <f ca="1">TODAY()+326</f>
        <v>45074</v>
      </c>
      <c r="E352" s="5"/>
    </row>
    <row r="353" spans="1:5" x14ac:dyDescent="0.2">
      <c r="A353" s="3" t="s">
        <v>356</v>
      </c>
      <c r="B353" s="6">
        <v>800000</v>
      </c>
      <c r="C353" s="4">
        <f ca="1">TODAY()-529</f>
        <v>44219</v>
      </c>
      <c r="D353" s="4">
        <f ca="1">TODAY()+202</f>
        <v>44950</v>
      </c>
      <c r="E353" s="5"/>
    </row>
    <row r="354" spans="1:5" x14ac:dyDescent="0.2">
      <c r="A354" s="3" t="s">
        <v>357</v>
      </c>
      <c r="B354" s="6">
        <v>1100000</v>
      </c>
      <c r="C354" s="4">
        <f ca="1">TODAY()-838</f>
        <v>43910</v>
      </c>
      <c r="D354" s="4">
        <f ca="1">TODAY()+258</f>
        <v>45006</v>
      </c>
      <c r="E354" s="5"/>
    </row>
    <row r="355" spans="1:5" x14ac:dyDescent="0.2">
      <c r="A355" s="3" t="s">
        <v>358</v>
      </c>
      <c r="B355" s="6">
        <v>1000000</v>
      </c>
      <c r="C355" s="4">
        <f ca="1">TODAY()-459</f>
        <v>44289</v>
      </c>
      <c r="D355" s="4">
        <f ca="1">TODAY()+272</f>
        <v>45020</v>
      </c>
      <c r="E35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ACDA-F162-45FC-AAD7-1ADECDA0A87C}">
  <dimension ref="A1:M30"/>
  <sheetViews>
    <sheetView workbookViewId="0">
      <selection activeCell="P8" sqref="P8"/>
    </sheetView>
  </sheetViews>
  <sheetFormatPr defaultRowHeight="12" x14ac:dyDescent="0.2"/>
  <cols>
    <col min="1" max="1" width="19.83203125" customWidth="1"/>
    <col min="2" max="8" width="10.83203125" customWidth="1"/>
  </cols>
  <sheetData>
    <row r="1" spans="1:8" x14ac:dyDescent="0.2">
      <c r="A1" s="9" t="s">
        <v>361</v>
      </c>
    </row>
    <row r="2" spans="1:8" x14ac:dyDescent="0.2">
      <c r="A2" s="9" t="s">
        <v>363</v>
      </c>
    </row>
    <row r="3" spans="1:8" x14ac:dyDescent="0.2">
      <c r="A3" s="9" t="s">
        <v>362</v>
      </c>
      <c r="B3" s="11"/>
      <c r="C3" s="11"/>
      <c r="D3" s="11"/>
      <c r="E3" s="11"/>
      <c r="F3" s="11"/>
      <c r="G3" s="11"/>
      <c r="H3" s="11"/>
    </row>
    <row r="4" spans="1:8" x14ac:dyDescent="0.2">
      <c r="A4" s="8"/>
    </row>
    <row r="6" spans="1:8" x14ac:dyDescent="0.2">
      <c r="C6" s="7" t="s">
        <v>561</v>
      </c>
    </row>
    <row r="7" spans="1:8" x14ac:dyDescent="0.2">
      <c r="C7" s="7" t="s">
        <v>562</v>
      </c>
    </row>
    <row r="8" spans="1:8" x14ac:dyDescent="0.2">
      <c r="C8" s="7" t="s">
        <v>563</v>
      </c>
    </row>
    <row r="9" spans="1:8" x14ac:dyDescent="0.2">
      <c r="C9" s="7" t="s">
        <v>564</v>
      </c>
    </row>
    <row r="11" spans="1:8" x14ac:dyDescent="0.2">
      <c r="C11" s="7" t="s">
        <v>558</v>
      </c>
    </row>
    <row r="12" spans="1:8" x14ac:dyDescent="0.2">
      <c r="C12" s="7" t="s">
        <v>559</v>
      </c>
    </row>
    <row r="13" spans="1:8" x14ac:dyDescent="0.2">
      <c r="C13" s="7" t="s">
        <v>560</v>
      </c>
    </row>
    <row r="14" spans="1:8" x14ac:dyDescent="0.2">
      <c r="C14" s="7"/>
    </row>
    <row r="15" spans="1:8" x14ac:dyDescent="0.2">
      <c r="C15" s="23" t="s">
        <v>565</v>
      </c>
    </row>
    <row r="16" spans="1:8" x14ac:dyDescent="0.2">
      <c r="C16" s="23" t="s">
        <v>566</v>
      </c>
    </row>
    <row r="17" spans="1:13" x14ac:dyDescent="0.2">
      <c r="C17" s="23" t="s">
        <v>567</v>
      </c>
    </row>
    <row r="18" spans="1:13" x14ac:dyDescent="0.2">
      <c r="C18" s="23" t="s">
        <v>586</v>
      </c>
    </row>
    <row r="19" spans="1:13" x14ac:dyDescent="0.2">
      <c r="C19" s="23" t="s">
        <v>568</v>
      </c>
    </row>
    <row r="20" spans="1:13" x14ac:dyDescent="0.2">
      <c r="C20" s="23"/>
    </row>
    <row r="22" spans="1:13" x14ac:dyDescent="0.2">
      <c r="A22" s="50" t="s">
        <v>371</v>
      </c>
      <c r="B22" s="18" t="s">
        <v>372</v>
      </c>
      <c r="C22" s="13"/>
      <c r="D22" s="13"/>
      <c r="E22" s="13"/>
      <c r="F22" s="13"/>
      <c r="G22" s="13"/>
      <c r="H22" s="13"/>
    </row>
    <row r="23" spans="1:13" x14ac:dyDescent="0.2">
      <c r="A23" s="51"/>
      <c r="B23" s="21" t="s">
        <v>364</v>
      </c>
      <c r="C23" s="14" t="s">
        <v>365</v>
      </c>
      <c r="D23" s="14" t="s">
        <v>366</v>
      </c>
      <c r="E23" s="14" t="s">
        <v>367</v>
      </c>
      <c r="F23" s="14" t="s">
        <v>368</v>
      </c>
      <c r="G23" s="14" t="s">
        <v>369</v>
      </c>
      <c r="H23" s="14" t="s">
        <v>370</v>
      </c>
      <c r="K23" s="29" t="s">
        <v>556</v>
      </c>
      <c r="L23" s="29" t="s">
        <v>557</v>
      </c>
      <c r="M23" s="29" t="s">
        <v>555</v>
      </c>
    </row>
    <row r="24" spans="1:13" x14ac:dyDescent="0.2">
      <c r="A24" s="22" t="s">
        <v>364</v>
      </c>
      <c r="B24" s="19">
        <v>7</v>
      </c>
      <c r="C24" s="16">
        <v>1</v>
      </c>
      <c r="D24" s="16">
        <v>2</v>
      </c>
      <c r="E24" s="16">
        <v>3</v>
      </c>
      <c r="F24" s="16">
        <v>4</v>
      </c>
      <c r="G24" s="16">
        <v>5</v>
      </c>
      <c r="H24" s="16">
        <v>6</v>
      </c>
      <c r="K24" s="16">
        <v>-1</v>
      </c>
      <c r="L24" s="30">
        <v>7</v>
      </c>
      <c r="M24" s="30">
        <f t="shared" ref="M24:M29" si="0">MOD(K24,$L$24)</f>
        <v>6</v>
      </c>
    </row>
    <row r="25" spans="1:13" x14ac:dyDescent="0.2">
      <c r="A25" s="22" t="s">
        <v>365</v>
      </c>
      <c r="B25" s="20">
        <v>6</v>
      </c>
      <c r="C25" s="17">
        <v>7</v>
      </c>
      <c r="D25" s="17">
        <v>1</v>
      </c>
      <c r="E25" s="17">
        <v>2</v>
      </c>
      <c r="F25" s="17">
        <v>3</v>
      </c>
      <c r="G25" s="17">
        <v>4</v>
      </c>
      <c r="H25" s="17">
        <v>5</v>
      </c>
      <c r="K25" s="16">
        <v>-2</v>
      </c>
      <c r="L25" s="11"/>
      <c r="M25" s="30">
        <f t="shared" si="0"/>
        <v>5</v>
      </c>
    </row>
    <row r="26" spans="1:13" x14ac:dyDescent="0.2">
      <c r="A26" s="22" t="s">
        <v>366</v>
      </c>
      <c r="B26" s="20">
        <v>5</v>
      </c>
      <c r="C26" s="17">
        <v>6</v>
      </c>
      <c r="D26" s="17">
        <v>7</v>
      </c>
      <c r="E26" s="17">
        <v>1</v>
      </c>
      <c r="F26" s="17">
        <v>2</v>
      </c>
      <c r="G26" s="17">
        <v>3</v>
      </c>
      <c r="H26" s="17">
        <v>4</v>
      </c>
      <c r="K26" s="16">
        <v>-3</v>
      </c>
      <c r="L26" s="11"/>
      <c r="M26" s="30">
        <f t="shared" si="0"/>
        <v>4</v>
      </c>
    </row>
    <row r="27" spans="1:13" x14ac:dyDescent="0.2">
      <c r="A27" s="22" t="s">
        <v>367</v>
      </c>
      <c r="B27" s="20">
        <v>4</v>
      </c>
      <c r="C27" s="17">
        <v>5</v>
      </c>
      <c r="D27" s="17">
        <v>6</v>
      </c>
      <c r="E27" s="17">
        <v>7</v>
      </c>
      <c r="F27" s="17">
        <v>1</v>
      </c>
      <c r="G27" s="17">
        <v>2</v>
      </c>
      <c r="H27" s="17">
        <v>3</v>
      </c>
      <c r="K27" s="16">
        <v>-4</v>
      </c>
      <c r="L27" s="11"/>
      <c r="M27" s="30">
        <f t="shared" si="0"/>
        <v>3</v>
      </c>
    </row>
    <row r="28" spans="1:13" x14ac:dyDescent="0.2">
      <c r="A28" s="22" t="s">
        <v>368</v>
      </c>
      <c r="B28" s="20">
        <v>3</v>
      </c>
      <c r="C28" s="17">
        <v>4</v>
      </c>
      <c r="D28" s="17">
        <v>5</v>
      </c>
      <c r="E28" s="17">
        <v>6</v>
      </c>
      <c r="F28" s="17">
        <v>7</v>
      </c>
      <c r="G28" s="17">
        <v>1</v>
      </c>
      <c r="H28" s="17">
        <v>2</v>
      </c>
      <c r="K28" s="16">
        <v>-5</v>
      </c>
      <c r="L28" s="11"/>
      <c r="M28" s="30">
        <f t="shared" si="0"/>
        <v>2</v>
      </c>
    </row>
    <row r="29" spans="1:13" x14ac:dyDescent="0.2">
      <c r="A29" s="22" t="s">
        <v>369</v>
      </c>
      <c r="B29" s="20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  <c r="H29" s="17">
        <v>1</v>
      </c>
      <c r="K29" s="16">
        <v>-6</v>
      </c>
      <c r="L29" s="11"/>
      <c r="M29" s="30">
        <f t="shared" si="0"/>
        <v>1</v>
      </c>
    </row>
    <row r="30" spans="1:13" x14ac:dyDescent="0.2">
      <c r="A30" s="22" t="s">
        <v>370</v>
      </c>
      <c r="B30" s="20">
        <v>1</v>
      </c>
      <c r="C30" s="17">
        <v>2</v>
      </c>
      <c r="D30" s="17">
        <v>3</v>
      </c>
      <c r="E30" s="17">
        <v>4</v>
      </c>
      <c r="F30" s="17">
        <v>5</v>
      </c>
      <c r="G30" s="17">
        <v>6</v>
      </c>
      <c r="H30" s="17">
        <v>7</v>
      </c>
    </row>
  </sheetData>
  <mergeCells count="1">
    <mergeCell ref="A22:A23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2663-7432-4D06-A2EB-DEC7B5ED1101}">
  <dimension ref="A1:O177"/>
  <sheetViews>
    <sheetView workbookViewId="0">
      <selection activeCell="D20" sqref="D20"/>
    </sheetView>
  </sheetViews>
  <sheetFormatPr defaultRowHeight="12" x14ac:dyDescent="0.2"/>
  <cols>
    <col min="1" max="1" width="13.33203125" bestFit="1" customWidth="1"/>
    <col min="2" max="4" width="13.33203125" customWidth="1"/>
    <col min="5" max="5" width="11.83203125" customWidth="1"/>
    <col min="9" max="11" width="11.83203125" customWidth="1"/>
  </cols>
  <sheetData>
    <row r="1" spans="1:15" x14ac:dyDescent="0.2">
      <c r="A1" s="27" t="s">
        <v>380</v>
      </c>
      <c r="B1" s="27" t="s">
        <v>373</v>
      </c>
      <c r="C1" s="27" t="s">
        <v>374</v>
      </c>
      <c r="D1" s="28" t="s">
        <v>554</v>
      </c>
      <c r="E1" s="27" t="s">
        <v>375</v>
      </c>
      <c r="F1" s="27" t="s">
        <v>574</v>
      </c>
    </row>
    <row r="2" spans="1:15" x14ac:dyDescent="0.2">
      <c r="A2" s="15" t="s">
        <v>381</v>
      </c>
      <c r="B2" s="25">
        <f ca="1">TODAY()-13</f>
        <v>44735</v>
      </c>
      <c r="C2" s="31">
        <v>4500</v>
      </c>
      <c r="D2" s="10"/>
      <c r="E2" s="10"/>
      <c r="I2" s="12" t="s">
        <v>376</v>
      </c>
      <c r="J2" s="12"/>
      <c r="O2" s="32"/>
    </row>
    <row r="3" spans="1:15" x14ac:dyDescent="0.2">
      <c r="A3" s="15" t="s">
        <v>382</v>
      </c>
      <c r="B3" s="25">
        <f ca="1">TODAY()-26</f>
        <v>44722</v>
      </c>
      <c r="C3" s="31">
        <v>9500</v>
      </c>
      <c r="D3" s="10"/>
      <c r="E3" s="10"/>
      <c r="I3" s="24" t="str">
        <f ca="1">TEXT(YEAR(TODAY()),"#")</f>
        <v>2022</v>
      </c>
      <c r="J3" s="24" t="str">
        <f ca="1">TEXT(YEAR(TODAY())+1,"#")</f>
        <v>2023</v>
      </c>
    </row>
    <row r="4" spans="1:15" x14ac:dyDescent="0.2">
      <c r="A4" s="15" t="s">
        <v>383</v>
      </c>
      <c r="B4" s="25">
        <f ca="1">TODAY()-49</f>
        <v>44699</v>
      </c>
      <c r="C4" s="31">
        <v>8000</v>
      </c>
      <c r="D4" s="10"/>
      <c r="E4" s="10"/>
      <c r="I4" s="25">
        <f ca="1">IF(WEEKDAY(DATE(YEAR(TODAY()),1,1)+100,2)&gt;5,DATE(YEAR(TODAY()),1,1)+98,DATE(YEAR(TODAY()),1,1)+100)</f>
        <v>44662</v>
      </c>
      <c r="J4" s="26">
        <f ca="1">IF(WEEKDAY(DATE(YEAR(TODAY())+1,1,1)+75,2)&gt;5,DATE(YEAR(TODAY())+1,1,1)+73,DATE(YEAR(TODAY())+1,1,1)+75)</f>
        <v>45002</v>
      </c>
    </row>
    <row r="5" spans="1:15" x14ac:dyDescent="0.2">
      <c r="A5" s="15" t="s">
        <v>384</v>
      </c>
      <c r="B5" s="25">
        <f ca="1">TODAY()-47</f>
        <v>44701</v>
      </c>
      <c r="C5" s="31">
        <v>10000</v>
      </c>
      <c r="D5" s="10"/>
      <c r="E5" s="10"/>
      <c r="I5" s="26">
        <f ca="1">IF(WEEKDAY(DATE(YEAR(TODAY()),1,1)+150,2)&gt;5,DATE(YEAR(TODAY()),1,1)+148,DATE(YEAR(TODAY()),1,1)+150)</f>
        <v>44712</v>
      </c>
      <c r="J5" s="26">
        <f ca="1">IF(WEEKDAY(DATE(YEAR(TODAY())+1,1,1)+125,2)&gt;5,DATE(YEAR(TODAY())+1,1,1)+123,DATE(YEAR(TODAY())+1,1,1)+125)</f>
        <v>45050</v>
      </c>
    </row>
    <row r="6" spans="1:15" x14ac:dyDescent="0.2">
      <c r="A6" s="15" t="s">
        <v>385</v>
      </c>
      <c r="B6" s="25">
        <f ca="1">TODAY()-31</f>
        <v>44717</v>
      </c>
      <c r="C6" s="31">
        <v>10000</v>
      </c>
      <c r="D6" s="10"/>
      <c r="E6" s="10"/>
      <c r="I6" s="26">
        <f ca="1">IF(WEEKDAY(DATE(YEAR(TODAY()),1,1)+200,2)&gt;5,DATE(YEAR(TODAY()),1,1)+198,DATE(YEAR(TODAY()),1,1)+200)</f>
        <v>44762</v>
      </c>
      <c r="J6" s="26">
        <f ca="1">IF(WEEKDAY(DATE(YEAR(TODAY())+1,1,1)+175,2)&gt;5,DATE(YEAR(TODAY())+1,1,1)+173,DATE(YEAR(TODAY())+1,1,1)+175)</f>
        <v>45100</v>
      </c>
      <c r="O6" s="32"/>
    </row>
    <row r="7" spans="1:15" x14ac:dyDescent="0.2">
      <c r="A7" s="15" t="s">
        <v>386</v>
      </c>
      <c r="B7" s="25">
        <f ca="1">TODAY()-52</f>
        <v>44696</v>
      </c>
      <c r="C7" s="31">
        <v>7500</v>
      </c>
      <c r="D7" s="10"/>
      <c r="E7" s="10"/>
      <c r="I7" s="26">
        <f ca="1">IF(WEEKDAY(DATE(YEAR(TODAY()),1,1)+250,2)&gt;5,DATE(YEAR(TODAY()),1,1)+248,DATE(YEAR(TODAY()),1,1)+250)</f>
        <v>44812</v>
      </c>
      <c r="J7" s="26">
        <f ca="1">IF(WEEKDAY(DATE(YEAR(TODAY())+1,1,1)+225,2)&gt;5,DATE(YEAR(TODAY())+1,1,1)+223,DATE(YEAR(TODAY())+1,1,1)+225)</f>
        <v>45152</v>
      </c>
    </row>
    <row r="8" spans="1:15" x14ac:dyDescent="0.2">
      <c r="A8" s="15" t="s">
        <v>387</v>
      </c>
      <c r="B8" s="25">
        <f ca="1">TODAY()-45</f>
        <v>44703</v>
      </c>
      <c r="C8" s="31">
        <v>2500</v>
      </c>
      <c r="D8" s="10"/>
      <c r="E8" s="10"/>
      <c r="I8" s="26">
        <f ca="1">IF(WEEKDAY(DATE(YEAR(TODAY()),1,1)+300,2)&gt;5,DATE(YEAR(TODAY()),1,1)+298,DATE(YEAR(TODAY()),1,1)+300)</f>
        <v>44862</v>
      </c>
      <c r="J8" s="26">
        <f ca="1">IF(WEEKDAY(DATE(YEAR(TODAY())+1,1,1)+275,2)&gt;5,DATE(YEAR(TODAY())+1,1,1)+273,DATE(YEAR(TODAY())+1,1,1)+275)</f>
        <v>45202</v>
      </c>
    </row>
    <row r="9" spans="1:15" x14ac:dyDescent="0.2">
      <c r="A9" s="15" t="s">
        <v>388</v>
      </c>
      <c r="B9" s="25">
        <f ca="1">TODAY()-17</f>
        <v>44731</v>
      </c>
      <c r="C9" s="31">
        <v>2500</v>
      </c>
      <c r="D9" s="10"/>
      <c r="E9" s="10"/>
      <c r="I9" s="25"/>
      <c r="J9" s="26">
        <f ca="1">IF(WEEKDAY(DATE(YEAR(TODAY())+1,1,1)+325,2)&gt;5,DATE(YEAR(TODAY())+1,1,1)+323,DATE(YEAR(TODAY())+1,1,1)+325)</f>
        <v>45252</v>
      </c>
    </row>
    <row r="10" spans="1:15" x14ac:dyDescent="0.2">
      <c r="A10" s="15" t="s">
        <v>389</v>
      </c>
      <c r="B10" s="25">
        <f ca="1">TODAY()-14</f>
        <v>44734</v>
      </c>
      <c r="C10" s="31">
        <v>6000</v>
      </c>
      <c r="D10" s="10"/>
      <c r="E10" s="10"/>
    </row>
    <row r="11" spans="1:15" x14ac:dyDescent="0.2">
      <c r="A11" s="15" t="s">
        <v>540</v>
      </c>
      <c r="B11" s="25">
        <f ca="1">TODAY()-40</f>
        <v>44708</v>
      </c>
      <c r="C11" s="31">
        <v>6000</v>
      </c>
      <c r="D11" s="10"/>
      <c r="E11" s="10"/>
      <c r="H11" s="7" t="s">
        <v>573</v>
      </c>
    </row>
    <row r="12" spans="1:15" x14ac:dyDescent="0.2">
      <c r="A12" s="15" t="s">
        <v>391</v>
      </c>
      <c r="B12" s="25">
        <f ca="1">TODAY()-18</f>
        <v>44730</v>
      </c>
      <c r="C12" s="31">
        <v>17000</v>
      </c>
      <c r="D12" s="10"/>
      <c r="E12" s="10"/>
      <c r="H12" s="7" t="s">
        <v>584</v>
      </c>
    </row>
    <row r="13" spans="1:15" x14ac:dyDescent="0.2">
      <c r="A13" s="15" t="s">
        <v>392</v>
      </c>
      <c r="B13" s="25">
        <f ca="1">TODAY()-8</f>
        <v>44740</v>
      </c>
      <c r="C13" s="31">
        <v>3500</v>
      </c>
      <c r="D13" s="10"/>
      <c r="E13" s="10"/>
      <c r="H13" s="7" t="s">
        <v>575</v>
      </c>
    </row>
    <row r="14" spans="1:15" x14ac:dyDescent="0.2">
      <c r="A14" s="15" t="s">
        <v>393</v>
      </c>
      <c r="B14" s="25">
        <f ca="1">TODAY()-37</f>
        <v>44711</v>
      </c>
      <c r="C14" s="31">
        <v>5000</v>
      </c>
      <c r="D14" s="10"/>
      <c r="E14" s="10"/>
      <c r="H14" s="7" t="s">
        <v>585</v>
      </c>
    </row>
    <row r="15" spans="1:15" x14ac:dyDescent="0.2">
      <c r="A15" s="15" t="s">
        <v>394</v>
      </c>
      <c r="B15" s="25">
        <f ca="1">TODAY()-5</f>
        <v>44743</v>
      </c>
      <c r="C15" s="31">
        <v>6500</v>
      </c>
      <c r="D15" s="10"/>
      <c r="E15" s="10"/>
      <c r="H15" s="7" t="s">
        <v>576</v>
      </c>
    </row>
    <row r="16" spans="1:15" x14ac:dyDescent="0.2">
      <c r="A16" s="15" t="s">
        <v>395</v>
      </c>
      <c r="B16" s="25">
        <f ca="1">TODAY()-45</f>
        <v>44703</v>
      </c>
      <c r="C16" s="31">
        <v>8000</v>
      </c>
      <c r="D16" s="10"/>
      <c r="E16" s="10"/>
    </row>
    <row r="17" spans="1:11" x14ac:dyDescent="0.2">
      <c r="A17" s="15" t="s">
        <v>396</v>
      </c>
      <c r="B17" s="25">
        <f ca="1">TODAY()-28</f>
        <v>44720</v>
      </c>
      <c r="C17" s="31">
        <v>12500</v>
      </c>
      <c r="D17" s="10"/>
      <c r="E17" s="10"/>
      <c r="H17" s="23" t="s">
        <v>588</v>
      </c>
    </row>
    <row r="18" spans="1:11" x14ac:dyDescent="0.2">
      <c r="A18" s="15" t="s">
        <v>397</v>
      </c>
      <c r="B18" s="25">
        <f ca="1">TODAY()-37</f>
        <v>44711</v>
      </c>
      <c r="C18" s="31">
        <v>15000</v>
      </c>
      <c r="D18" s="10"/>
      <c r="E18" s="10"/>
      <c r="H18" s="23" t="s">
        <v>589</v>
      </c>
    </row>
    <row r="19" spans="1:11" x14ac:dyDescent="0.2">
      <c r="A19" s="15" t="s">
        <v>398</v>
      </c>
      <c r="B19" s="25">
        <f ca="1">TODAY()-15</f>
        <v>44733</v>
      </c>
      <c r="C19" s="31">
        <v>6500</v>
      </c>
      <c r="D19" s="10"/>
      <c r="E19" s="10"/>
      <c r="H19" s="23" t="s">
        <v>590</v>
      </c>
    </row>
    <row r="20" spans="1:11" x14ac:dyDescent="0.2">
      <c r="A20" s="15" t="s">
        <v>399</v>
      </c>
      <c r="B20" s="25">
        <f ca="1">TODAY()-12</f>
        <v>44736</v>
      </c>
      <c r="C20" s="31">
        <v>12000</v>
      </c>
      <c r="D20" s="10"/>
      <c r="E20" s="10"/>
      <c r="H20" s="23" t="s">
        <v>591</v>
      </c>
    </row>
    <row r="21" spans="1:11" x14ac:dyDescent="0.2">
      <c r="A21" s="15" t="s">
        <v>400</v>
      </c>
      <c r="B21" s="25">
        <f ca="1">TODAY()-54</f>
        <v>44694</v>
      </c>
      <c r="C21" s="31">
        <v>15000</v>
      </c>
      <c r="D21" s="10"/>
      <c r="E21" s="10"/>
      <c r="H21" s="23" t="s">
        <v>592</v>
      </c>
    </row>
    <row r="22" spans="1:11" x14ac:dyDescent="0.2">
      <c r="A22" s="15" t="s">
        <v>401</v>
      </c>
      <c r="B22" s="25">
        <f ca="1">TODAY()-32</f>
        <v>44716</v>
      </c>
      <c r="C22" s="31">
        <v>7000</v>
      </c>
      <c r="D22" s="10"/>
      <c r="E22" s="10"/>
      <c r="H22" s="23" t="s">
        <v>594</v>
      </c>
    </row>
    <row r="23" spans="1:11" ht="12" customHeight="1" x14ac:dyDescent="0.2">
      <c r="A23" s="15" t="s">
        <v>402</v>
      </c>
      <c r="B23" s="25">
        <f ca="1">TODAY()-30</f>
        <v>44718</v>
      </c>
      <c r="C23" s="31">
        <v>9000</v>
      </c>
      <c r="D23" s="10"/>
      <c r="E23" s="10"/>
      <c r="H23" s="23" t="s">
        <v>593</v>
      </c>
    </row>
    <row r="24" spans="1:11" x14ac:dyDescent="0.2">
      <c r="A24" s="15" t="s">
        <v>403</v>
      </c>
      <c r="B24" s="25">
        <f ca="1">TODAY()-36</f>
        <v>44712</v>
      </c>
      <c r="C24" s="31">
        <v>6500</v>
      </c>
      <c r="D24" s="10"/>
      <c r="E24" s="10"/>
    </row>
    <row r="25" spans="1:11" x14ac:dyDescent="0.2">
      <c r="A25" s="15" t="s">
        <v>404</v>
      </c>
      <c r="B25" s="25">
        <f ca="1">TODAY()-31</f>
        <v>44717</v>
      </c>
      <c r="C25" s="31">
        <v>15000</v>
      </c>
      <c r="D25" s="10"/>
      <c r="E25" s="10"/>
      <c r="I25" s="33" t="s">
        <v>569</v>
      </c>
      <c r="J25" s="34"/>
      <c r="K25" s="52" t="s">
        <v>572</v>
      </c>
    </row>
    <row r="26" spans="1:11" x14ac:dyDescent="0.2">
      <c r="A26" s="15" t="s">
        <v>405</v>
      </c>
      <c r="B26" s="25">
        <f ca="1">TODAY()-43</f>
        <v>44705</v>
      </c>
      <c r="C26" s="31">
        <v>4000</v>
      </c>
      <c r="D26" s="10"/>
      <c r="E26" s="10"/>
      <c r="I26" s="36" t="s">
        <v>570</v>
      </c>
      <c r="J26" s="37" t="s">
        <v>571</v>
      </c>
      <c r="K26" s="53"/>
    </row>
    <row r="27" spans="1:11" x14ac:dyDescent="0.2">
      <c r="A27" s="15" t="s">
        <v>406</v>
      </c>
      <c r="B27" s="25">
        <f ca="1">TODAY()-27</f>
        <v>44721</v>
      </c>
      <c r="C27" s="31">
        <v>14000</v>
      </c>
      <c r="D27" s="10"/>
      <c r="E27" s="10"/>
      <c r="I27" s="38" t="s">
        <v>364</v>
      </c>
      <c r="J27" s="38">
        <v>1</v>
      </c>
      <c r="K27" s="38">
        <v>2</v>
      </c>
    </row>
    <row r="28" spans="1:11" x14ac:dyDescent="0.2">
      <c r="A28" s="15" t="s">
        <v>407</v>
      </c>
      <c r="B28" s="25">
        <f ca="1">TODAY()-14</f>
        <v>44734</v>
      </c>
      <c r="C28" s="31">
        <v>12500</v>
      </c>
      <c r="D28" s="10"/>
      <c r="E28" s="10"/>
      <c r="I28" s="35" t="s">
        <v>365</v>
      </c>
      <c r="J28" s="35">
        <v>2</v>
      </c>
      <c r="K28" s="35">
        <v>1</v>
      </c>
    </row>
    <row r="29" spans="1:11" x14ac:dyDescent="0.2">
      <c r="A29" s="15" t="s">
        <v>408</v>
      </c>
      <c r="B29" s="25">
        <f ca="1">TODAY()-34</f>
        <v>44714</v>
      </c>
      <c r="C29" s="31">
        <v>12500</v>
      </c>
      <c r="D29" s="10"/>
      <c r="E29" s="10"/>
      <c r="I29" s="35" t="s">
        <v>366</v>
      </c>
      <c r="J29" s="35">
        <v>3</v>
      </c>
      <c r="K29" s="35">
        <v>7</v>
      </c>
    </row>
    <row r="30" spans="1:11" x14ac:dyDescent="0.2">
      <c r="A30" s="15" t="s">
        <v>409</v>
      </c>
      <c r="B30" s="25">
        <f ca="1">TODAY()-17</f>
        <v>44731</v>
      </c>
      <c r="C30" s="31">
        <v>16500</v>
      </c>
      <c r="D30" s="10"/>
      <c r="E30" s="10"/>
      <c r="I30" s="35" t="s">
        <v>367</v>
      </c>
      <c r="J30" s="35">
        <v>4</v>
      </c>
      <c r="K30" s="35">
        <v>6</v>
      </c>
    </row>
    <row r="31" spans="1:11" x14ac:dyDescent="0.2">
      <c r="A31" s="15" t="s">
        <v>410</v>
      </c>
      <c r="B31" s="25">
        <f ca="1">TODAY()-11</f>
        <v>44737</v>
      </c>
      <c r="C31" s="31">
        <v>13500</v>
      </c>
      <c r="D31" s="10"/>
      <c r="E31" s="10"/>
      <c r="I31" s="35" t="s">
        <v>368</v>
      </c>
      <c r="J31" s="35">
        <v>5</v>
      </c>
      <c r="K31" s="35">
        <v>5</v>
      </c>
    </row>
    <row r="32" spans="1:11" x14ac:dyDescent="0.2">
      <c r="A32" s="15" t="s">
        <v>411</v>
      </c>
      <c r="B32" s="25">
        <f ca="1">TODAY()-15</f>
        <v>44733</v>
      </c>
      <c r="C32" s="31">
        <v>9500</v>
      </c>
      <c r="D32" s="10"/>
      <c r="E32" s="10"/>
      <c r="I32" s="35" t="s">
        <v>369</v>
      </c>
      <c r="J32" s="35">
        <v>6</v>
      </c>
      <c r="K32" s="35">
        <v>4</v>
      </c>
    </row>
    <row r="33" spans="1:11" x14ac:dyDescent="0.2">
      <c r="A33" s="15" t="s">
        <v>412</v>
      </c>
      <c r="B33" s="25">
        <f ca="1">TODAY()-53</f>
        <v>44695</v>
      </c>
      <c r="C33" s="31">
        <v>15500</v>
      </c>
      <c r="D33" s="10"/>
      <c r="E33" s="10"/>
      <c r="I33" s="35" t="s">
        <v>370</v>
      </c>
      <c r="J33" s="35">
        <v>7</v>
      </c>
      <c r="K33" s="35">
        <v>3</v>
      </c>
    </row>
    <row r="34" spans="1:11" x14ac:dyDescent="0.2">
      <c r="A34" s="15" t="s">
        <v>541</v>
      </c>
      <c r="B34" s="25">
        <f ca="1">TODAY()-43</f>
        <v>44705</v>
      </c>
      <c r="C34" s="31">
        <v>13000</v>
      </c>
      <c r="D34" s="10"/>
      <c r="E34" s="10"/>
    </row>
    <row r="35" spans="1:11" x14ac:dyDescent="0.2">
      <c r="A35" s="15" t="s">
        <v>414</v>
      </c>
      <c r="B35" s="25">
        <f ca="1">TODAY()-31</f>
        <v>44717</v>
      </c>
      <c r="C35" s="31">
        <v>15000</v>
      </c>
      <c r="D35" s="10"/>
      <c r="E35" s="10"/>
    </row>
    <row r="36" spans="1:11" x14ac:dyDescent="0.2">
      <c r="A36" s="15" t="s">
        <v>415</v>
      </c>
      <c r="B36" s="25">
        <f ca="1">TODAY()-42</f>
        <v>44706</v>
      </c>
      <c r="C36" s="31">
        <v>15500</v>
      </c>
      <c r="D36" s="10"/>
      <c r="E36" s="10"/>
    </row>
    <row r="37" spans="1:11" x14ac:dyDescent="0.2">
      <c r="A37" s="15" t="s">
        <v>416</v>
      </c>
      <c r="B37" s="25">
        <f ca="1">TODAY()-50</f>
        <v>44698</v>
      </c>
      <c r="C37" s="31">
        <v>8000</v>
      </c>
      <c r="D37" s="10"/>
      <c r="E37" s="10"/>
    </row>
    <row r="38" spans="1:11" x14ac:dyDescent="0.2">
      <c r="A38" s="15" t="s">
        <v>542</v>
      </c>
      <c r="B38" s="25">
        <f ca="1">TODAY()-51</f>
        <v>44697</v>
      </c>
      <c r="C38" s="31">
        <v>9000</v>
      </c>
      <c r="D38" s="10"/>
      <c r="E38" s="10"/>
    </row>
    <row r="39" spans="1:11" x14ac:dyDescent="0.2">
      <c r="A39" s="15" t="s">
        <v>418</v>
      </c>
      <c r="B39" s="25">
        <f ca="1">TODAY()-43</f>
        <v>44705</v>
      </c>
      <c r="C39" s="31">
        <v>16000</v>
      </c>
      <c r="D39" s="10"/>
      <c r="E39" s="10"/>
    </row>
    <row r="40" spans="1:11" x14ac:dyDescent="0.2">
      <c r="A40" s="15" t="s">
        <v>419</v>
      </c>
      <c r="B40" s="25">
        <f ca="1">TODAY()-26</f>
        <v>44722</v>
      </c>
      <c r="C40" s="31">
        <v>9500</v>
      </c>
      <c r="D40" s="10"/>
      <c r="E40" s="10"/>
    </row>
    <row r="41" spans="1:11" x14ac:dyDescent="0.2">
      <c r="A41" s="15" t="s">
        <v>420</v>
      </c>
      <c r="B41" s="25">
        <f ca="1">TODAY()-38</f>
        <v>44710</v>
      </c>
      <c r="C41" s="31">
        <v>10000</v>
      </c>
      <c r="D41" s="10"/>
      <c r="E41" s="10"/>
    </row>
    <row r="42" spans="1:11" x14ac:dyDescent="0.2">
      <c r="A42" s="15" t="s">
        <v>421</v>
      </c>
      <c r="B42" s="25">
        <f ca="1">TODAY()-24</f>
        <v>44724</v>
      </c>
      <c r="C42" s="31">
        <v>16000</v>
      </c>
      <c r="D42" s="10"/>
      <c r="E42" s="10"/>
    </row>
    <row r="43" spans="1:11" x14ac:dyDescent="0.2">
      <c r="A43" s="15" t="s">
        <v>422</v>
      </c>
      <c r="B43" s="25">
        <f ca="1">TODAY()-50</f>
        <v>44698</v>
      </c>
      <c r="C43" s="31">
        <v>4500</v>
      </c>
      <c r="D43" s="10"/>
      <c r="E43" s="10"/>
    </row>
    <row r="44" spans="1:11" x14ac:dyDescent="0.2">
      <c r="A44" s="15" t="s">
        <v>423</v>
      </c>
      <c r="B44" s="25">
        <f ca="1">TODAY()-51</f>
        <v>44697</v>
      </c>
      <c r="C44" s="31">
        <v>13000</v>
      </c>
      <c r="D44" s="10"/>
      <c r="E44" s="10"/>
    </row>
    <row r="45" spans="1:11" x14ac:dyDescent="0.2">
      <c r="A45" s="15" t="s">
        <v>424</v>
      </c>
      <c r="B45" s="25">
        <f ca="1">TODAY()-21</f>
        <v>44727</v>
      </c>
      <c r="C45" s="31">
        <v>16000</v>
      </c>
      <c r="D45" s="10"/>
      <c r="E45" s="10"/>
    </row>
    <row r="46" spans="1:11" x14ac:dyDescent="0.2">
      <c r="A46" s="15" t="s">
        <v>543</v>
      </c>
      <c r="B46" s="25">
        <f ca="1">TODAY()-55</f>
        <v>44693</v>
      </c>
      <c r="C46" s="31">
        <v>3000</v>
      </c>
      <c r="D46" s="10"/>
      <c r="E46" s="10"/>
    </row>
    <row r="47" spans="1:11" x14ac:dyDescent="0.2">
      <c r="A47" s="15" t="s">
        <v>426</v>
      </c>
      <c r="B47" s="25">
        <f ca="1">TODAY()-51</f>
        <v>44697</v>
      </c>
      <c r="C47" s="31">
        <v>7000</v>
      </c>
      <c r="D47" s="10"/>
      <c r="E47" s="10"/>
    </row>
    <row r="48" spans="1:11" x14ac:dyDescent="0.2">
      <c r="A48" s="15" t="s">
        <v>427</v>
      </c>
      <c r="B48" s="25">
        <f ca="1">TODAY()-46</f>
        <v>44702</v>
      </c>
      <c r="C48" s="31">
        <v>15000</v>
      </c>
      <c r="D48" s="10"/>
      <c r="E48" s="10"/>
    </row>
    <row r="49" spans="1:5" x14ac:dyDescent="0.2">
      <c r="A49" s="15" t="s">
        <v>417</v>
      </c>
      <c r="B49" s="25">
        <f ca="1">TODAY()-28</f>
        <v>44720</v>
      </c>
      <c r="C49" s="31">
        <v>8000</v>
      </c>
      <c r="D49" s="10"/>
      <c r="E49" s="10"/>
    </row>
    <row r="50" spans="1:5" x14ac:dyDescent="0.2">
      <c r="A50" s="15" t="s">
        <v>428</v>
      </c>
      <c r="B50" s="25">
        <f ca="1">TODAY()-33</f>
        <v>44715</v>
      </c>
      <c r="C50" s="31">
        <v>15500</v>
      </c>
      <c r="D50" s="10"/>
      <c r="E50" s="10"/>
    </row>
    <row r="51" spans="1:5" x14ac:dyDescent="0.2">
      <c r="A51" s="15" t="s">
        <v>429</v>
      </c>
      <c r="B51" s="25">
        <f ca="1">TODAY()-41</f>
        <v>44707</v>
      </c>
      <c r="C51" s="31">
        <v>14500</v>
      </c>
      <c r="D51" s="10"/>
      <c r="E51" s="10"/>
    </row>
    <row r="52" spans="1:5" x14ac:dyDescent="0.2">
      <c r="A52" s="15" t="s">
        <v>430</v>
      </c>
      <c r="B52" s="25">
        <f ca="1">TODAY()-33</f>
        <v>44715</v>
      </c>
      <c r="C52" s="31">
        <v>9000</v>
      </c>
      <c r="D52" s="10"/>
      <c r="E52" s="10"/>
    </row>
    <row r="53" spans="1:5" x14ac:dyDescent="0.2">
      <c r="A53" s="15" t="s">
        <v>431</v>
      </c>
      <c r="B53" s="25">
        <f ca="1">TODAY()-47</f>
        <v>44701</v>
      </c>
      <c r="C53" s="31">
        <v>7000</v>
      </c>
      <c r="D53" s="10"/>
      <c r="E53" s="10"/>
    </row>
    <row r="54" spans="1:5" x14ac:dyDescent="0.2">
      <c r="A54" s="15" t="s">
        <v>432</v>
      </c>
      <c r="B54" s="25">
        <f ca="1">TODAY()-6</f>
        <v>44742</v>
      </c>
      <c r="C54" s="31">
        <v>15500</v>
      </c>
      <c r="D54" s="10"/>
      <c r="E54" s="10"/>
    </row>
    <row r="55" spans="1:5" x14ac:dyDescent="0.2">
      <c r="A55" s="15" t="s">
        <v>433</v>
      </c>
      <c r="B55" s="25">
        <f ca="1">TODAY()-8</f>
        <v>44740</v>
      </c>
      <c r="C55" s="31">
        <v>5000</v>
      </c>
      <c r="D55" s="10"/>
      <c r="E55" s="10"/>
    </row>
    <row r="56" spans="1:5" x14ac:dyDescent="0.2">
      <c r="A56" s="15" t="s">
        <v>434</v>
      </c>
      <c r="B56" s="25">
        <f ca="1">TODAY()-6</f>
        <v>44742</v>
      </c>
      <c r="C56" s="31">
        <v>9500</v>
      </c>
      <c r="D56" s="10"/>
      <c r="E56" s="10"/>
    </row>
    <row r="57" spans="1:5" x14ac:dyDescent="0.2">
      <c r="A57" s="15" t="s">
        <v>435</v>
      </c>
      <c r="B57" s="25">
        <f ca="1">TODAY()-7</f>
        <v>44741</v>
      </c>
      <c r="C57" s="31">
        <v>10500</v>
      </c>
      <c r="D57" s="10"/>
      <c r="E57" s="10"/>
    </row>
    <row r="58" spans="1:5" x14ac:dyDescent="0.2">
      <c r="A58" s="15" t="s">
        <v>436</v>
      </c>
      <c r="B58" s="25">
        <f ca="1">TODAY()-44</f>
        <v>44704</v>
      </c>
      <c r="C58" s="31">
        <v>3000</v>
      </c>
      <c r="D58" s="10"/>
      <c r="E58" s="10"/>
    </row>
    <row r="59" spans="1:5" x14ac:dyDescent="0.2">
      <c r="A59" s="15" t="s">
        <v>437</v>
      </c>
      <c r="B59" s="25">
        <f ca="1">TODAY()-42</f>
        <v>44706</v>
      </c>
      <c r="C59" s="31">
        <v>7500</v>
      </c>
      <c r="D59" s="10"/>
      <c r="E59" s="10"/>
    </row>
    <row r="60" spans="1:5" x14ac:dyDescent="0.2">
      <c r="A60" s="15" t="s">
        <v>438</v>
      </c>
      <c r="B60" s="25">
        <f ca="1">TODAY()-9</f>
        <v>44739</v>
      </c>
      <c r="C60" s="31">
        <v>10000</v>
      </c>
      <c r="D60" s="10"/>
      <c r="E60" s="10"/>
    </row>
    <row r="61" spans="1:5" x14ac:dyDescent="0.2">
      <c r="A61" s="15" t="s">
        <v>544</v>
      </c>
      <c r="B61" s="25">
        <f ca="1">TODAY()-50</f>
        <v>44698</v>
      </c>
      <c r="C61" s="31">
        <v>12500</v>
      </c>
      <c r="D61" s="10"/>
      <c r="E61" s="10"/>
    </row>
    <row r="62" spans="1:5" x14ac:dyDescent="0.2">
      <c r="A62" s="15" t="s">
        <v>439</v>
      </c>
      <c r="B62" s="25">
        <f ca="1">TODAY()-49</f>
        <v>44699</v>
      </c>
      <c r="C62" s="31">
        <v>4000</v>
      </c>
      <c r="D62" s="10"/>
      <c r="E62" s="10"/>
    </row>
    <row r="63" spans="1:5" x14ac:dyDescent="0.2">
      <c r="A63" s="15" t="s">
        <v>440</v>
      </c>
      <c r="B63" s="25">
        <f ca="1">TODAY()-12</f>
        <v>44736</v>
      </c>
      <c r="C63" s="31">
        <v>2500</v>
      </c>
      <c r="D63" s="10"/>
      <c r="E63" s="10"/>
    </row>
    <row r="64" spans="1:5" x14ac:dyDescent="0.2">
      <c r="A64" s="15" t="s">
        <v>441</v>
      </c>
      <c r="B64" s="25">
        <f ca="1">TODAY()-15</f>
        <v>44733</v>
      </c>
      <c r="C64" s="31">
        <v>5500</v>
      </c>
      <c r="D64" s="10"/>
      <c r="E64" s="10"/>
    </row>
    <row r="65" spans="1:5" x14ac:dyDescent="0.2">
      <c r="A65" s="15" t="s">
        <v>442</v>
      </c>
      <c r="B65" s="25">
        <f ca="1">TODAY()-10</f>
        <v>44738</v>
      </c>
      <c r="C65" s="31">
        <v>17000</v>
      </c>
      <c r="D65" s="10"/>
      <c r="E65" s="10"/>
    </row>
    <row r="66" spans="1:5" x14ac:dyDescent="0.2">
      <c r="A66" s="15" t="s">
        <v>378</v>
      </c>
      <c r="B66" s="25">
        <f ca="1">TODAY()-51</f>
        <v>44697</v>
      </c>
      <c r="C66" s="31">
        <v>6000</v>
      </c>
      <c r="D66" s="10"/>
      <c r="E66" s="10"/>
    </row>
    <row r="67" spans="1:5" x14ac:dyDescent="0.2">
      <c r="A67" s="15" t="s">
        <v>443</v>
      </c>
      <c r="B67" s="25">
        <f ca="1">TODAY()-45</f>
        <v>44703</v>
      </c>
      <c r="C67" s="31">
        <v>7000</v>
      </c>
      <c r="D67" s="10"/>
      <c r="E67" s="10"/>
    </row>
    <row r="68" spans="1:5" x14ac:dyDescent="0.2">
      <c r="A68" s="15" t="s">
        <v>444</v>
      </c>
      <c r="B68" s="25">
        <f ca="1">TODAY()-5</f>
        <v>44743</v>
      </c>
      <c r="C68" s="31">
        <v>12500</v>
      </c>
      <c r="D68" s="10"/>
      <c r="E68" s="10"/>
    </row>
    <row r="69" spans="1:5" x14ac:dyDescent="0.2">
      <c r="A69" s="15" t="s">
        <v>445</v>
      </c>
      <c r="B69" s="25">
        <f ca="1">TODAY()-7</f>
        <v>44741</v>
      </c>
      <c r="C69" s="31">
        <v>3500</v>
      </c>
      <c r="D69" s="10"/>
      <c r="E69" s="10"/>
    </row>
    <row r="70" spans="1:5" x14ac:dyDescent="0.2">
      <c r="A70" s="15" t="s">
        <v>446</v>
      </c>
      <c r="B70" s="25">
        <f ca="1">TODAY()-23</f>
        <v>44725</v>
      </c>
      <c r="C70" s="31">
        <v>8000</v>
      </c>
      <c r="D70" s="10"/>
      <c r="E70" s="10"/>
    </row>
    <row r="71" spans="1:5" x14ac:dyDescent="0.2">
      <c r="A71" s="15" t="s">
        <v>447</v>
      </c>
      <c r="B71" s="25">
        <f ca="1">TODAY()-9</f>
        <v>44739</v>
      </c>
      <c r="C71" s="31">
        <v>16000</v>
      </c>
      <c r="D71" s="10"/>
      <c r="E71" s="10"/>
    </row>
    <row r="72" spans="1:5" x14ac:dyDescent="0.2">
      <c r="A72" s="15" t="s">
        <v>448</v>
      </c>
      <c r="B72" s="25">
        <f ca="1">TODAY()-48</f>
        <v>44700</v>
      </c>
      <c r="C72" s="31">
        <v>3000</v>
      </c>
      <c r="D72" s="10"/>
      <c r="E72" s="10"/>
    </row>
    <row r="73" spans="1:5" x14ac:dyDescent="0.2">
      <c r="A73" s="15" t="s">
        <v>449</v>
      </c>
      <c r="B73" s="25">
        <f ca="1">TODAY()-35</f>
        <v>44713</v>
      </c>
      <c r="C73" s="31">
        <v>3500</v>
      </c>
      <c r="D73" s="10"/>
      <c r="E73" s="10"/>
    </row>
    <row r="74" spans="1:5" x14ac:dyDescent="0.2">
      <c r="A74" s="15" t="s">
        <v>450</v>
      </c>
      <c r="B74" s="25">
        <f ca="1">TODAY()-17</f>
        <v>44731</v>
      </c>
      <c r="C74" s="31">
        <v>13000</v>
      </c>
      <c r="D74" s="10"/>
      <c r="E74" s="10"/>
    </row>
    <row r="75" spans="1:5" x14ac:dyDescent="0.2">
      <c r="A75" s="15" t="s">
        <v>413</v>
      </c>
      <c r="B75" s="25">
        <f ca="1">TODAY()-22</f>
        <v>44726</v>
      </c>
      <c r="C75" s="31">
        <v>9000</v>
      </c>
      <c r="D75" s="10"/>
      <c r="E75" s="10"/>
    </row>
    <row r="76" spans="1:5" x14ac:dyDescent="0.2">
      <c r="A76" s="15" t="s">
        <v>451</v>
      </c>
      <c r="B76" s="25">
        <f ca="1">TODAY()-32</f>
        <v>44716</v>
      </c>
      <c r="C76" s="31">
        <v>16000</v>
      </c>
      <c r="D76" s="10"/>
      <c r="E76" s="10"/>
    </row>
    <row r="77" spans="1:5" x14ac:dyDescent="0.2">
      <c r="A77" s="15" t="s">
        <v>452</v>
      </c>
      <c r="B77" s="25">
        <f ca="1">TODAY()-38</f>
        <v>44710</v>
      </c>
      <c r="C77" s="31">
        <v>13500</v>
      </c>
      <c r="D77" s="10"/>
      <c r="E77" s="10"/>
    </row>
    <row r="78" spans="1:5" x14ac:dyDescent="0.2">
      <c r="A78" s="15" t="s">
        <v>453</v>
      </c>
      <c r="B78" s="25">
        <f ca="1">TODAY()-8</f>
        <v>44740</v>
      </c>
      <c r="C78" s="31">
        <v>15500</v>
      </c>
      <c r="D78" s="10"/>
      <c r="E78" s="10"/>
    </row>
    <row r="79" spans="1:5" x14ac:dyDescent="0.2">
      <c r="A79" s="15" t="s">
        <v>454</v>
      </c>
      <c r="B79" s="25">
        <f ca="1">TODAY()-31</f>
        <v>44717</v>
      </c>
      <c r="C79" s="31">
        <v>11000</v>
      </c>
      <c r="D79" s="10"/>
      <c r="E79" s="10"/>
    </row>
    <row r="80" spans="1:5" x14ac:dyDescent="0.2">
      <c r="A80" s="15" t="s">
        <v>455</v>
      </c>
      <c r="B80" s="25">
        <f ca="1">TODAY()-18</f>
        <v>44730</v>
      </c>
      <c r="C80" s="31">
        <v>9000</v>
      </c>
      <c r="D80" s="10"/>
      <c r="E80" s="10"/>
    </row>
    <row r="81" spans="1:5" x14ac:dyDescent="0.2">
      <c r="A81" s="15" t="s">
        <v>425</v>
      </c>
      <c r="B81" s="25">
        <f ca="1">TODAY()-24</f>
        <v>44724</v>
      </c>
      <c r="C81" s="31">
        <v>4000</v>
      </c>
      <c r="D81" s="10"/>
      <c r="E81" s="10"/>
    </row>
    <row r="82" spans="1:5" x14ac:dyDescent="0.2">
      <c r="A82" s="15" t="s">
        <v>456</v>
      </c>
      <c r="B82" s="25">
        <f ca="1">TODAY()-37</f>
        <v>44711</v>
      </c>
      <c r="C82" s="31">
        <v>10500</v>
      </c>
      <c r="D82" s="10"/>
      <c r="E82" s="10"/>
    </row>
    <row r="83" spans="1:5" x14ac:dyDescent="0.2">
      <c r="A83" s="15" t="s">
        <v>457</v>
      </c>
      <c r="B83" s="25">
        <f ca="1">TODAY()-6</f>
        <v>44742</v>
      </c>
      <c r="C83" s="31">
        <v>17000</v>
      </c>
      <c r="D83" s="10"/>
      <c r="E83" s="10"/>
    </row>
    <row r="84" spans="1:5" x14ac:dyDescent="0.2">
      <c r="A84" s="15" t="s">
        <v>545</v>
      </c>
      <c r="B84" s="25">
        <f ca="1">TODAY()-45</f>
        <v>44703</v>
      </c>
      <c r="C84" s="31">
        <v>11000</v>
      </c>
      <c r="D84" s="10"/>
      <c r="E84" s="10"/>
    </row>
    <row r="85" spans="1:5" x14ac:dyDescent="0.2">
      <c r="A85" s="15" t="s">
        <v>459</v>
      </c>
      <c r="B85" s="25">
        <f ca="1">TODAY()-26</f>
        <v>44722</v>
      </c>
      <c r="C85" s="31">
        <v>13500</v>
      </c>
      <c r="D85" s="10"/>
      <c r="E85" s="10"/>
    </row>
    <row r="86" spans="1:5" x14ac:dyDescent="0.2">
      <c r="A86" s="15" t="s">
        <v>460</v>
      </c>
      <c r="B86" s="25">
        <f ca="1">TODAY()-45</f>
        <v>44703</v>
      </c>
      <c r="C86" s="31">
        <v>17500</v>
      </c>
      <c r="D86" s="10"/>
      <c r="E86" s="10"/>
    </row>
    <row r="87" spans="1:5" x14ac:dyDescent="0.2">
      <c r="A87" s="15" t="s">
        <v>546</v>
      </c>
      <c r="B87" s="25">
        <f ca="1">TODAY()-49</f>
        <v>44699</v>
      </c>
      <c r="C87" s="31">
        <v>14500</v>
      </c>
      <c r="D87" s="10"/>
      <c r="E87" s="10"/>
    </row>
    <row r="88" spans="1:5" x14ac:dyDescent="0.2">
      <c r="A88" s="15" t="s">
        <v>547</v>
      </c>
      <c r="B88" s="25">
        <f ca="1">TODAY()-37</f>
        <v>44711</v>
      </c>
      <c r="C88" s="31">
        <v>2500</v>
      </c>
      <c r="D88" s="10"/>
      <c r="E88" s="10"/>
    </row>
    <row r="89" spans="1:5" x14ac:dyDescent="0.2">
      <c r="A89" s="15" t="s">
        <v>548</v>
      </c>
      <c r="B89" s="25">
        <f ca="1">TODAY()-39</f>
        <v>44709</v>
      </c>
      <c r="C89" s="31">
        <v>4000</v>
      </c>
      <c r="D89" s="10"/>
      <c r="E89" s="10"/>
    </row>
    <row r="90" spans="1:5" x14ac:dyDescent="0.2">
      <c r="A90" s="15" t="s">
        <v>464</v>
      </c>
      <c r="B90" s="25">
        <f ca="1">TODAY()-54</f>
        <v>44694</v>
      </c>
      <c r="C90" s="31">
        <v>6500</v>
      </c>
      <c r="D90" s="10"/>
      <c r="E90" s="10"/>
    </row>
    <row r="91" spans="1:5" x14ac:dyDescent="0.2">
      <c r="A91" s="15" t="s">
        <v>465</v>
      </c>
      <c r="B91" s="25">
        <f ca="1">TODAY()-34</f>
        <v>44714</v>
      </c>
      <c r="C91" s="31">
        <v>6500</v>
      </c>
      <c r="D91" s="10"/>
      <c r="E91" s="10"/>
    </row>
    <row r="92" spans="1:5" x14ac:dyDescent="0.2">
      <c r="A92" s="15" t="s">
        <v>379</v>
      </c>
      <c r="B92" s="25">
        <f ca="1">TODAY()-53</f>
        <v>44695</v>
      </c>
      <c r="C92" s="31">
        <v>4500</v>
      </c>
      <c r="D92" s="10"/>
      <c r="E92" s="10"/>
    </row>
    <row r="93" spans="1:5" x14ac:dyDescent="0.2">
      <c r="A93" s="15" t="s">
        <v>466</v>
      </c>
      <c r="B93" s="25">
        <f ca="1">TODAY()-44</f>
        <v>44704</v>
      </c>
      <c r="C93" s="31">
        <v>11500</v>
      </c>
      <c r="D93" s="10"/>
      <c r="E93" s="10"/>
    </row>
    <row r="94" spans="1:5" x14ac:dyDescent="0.2">
      <c r="A94" s="15" t="s">
        <v>467</v>
      </c>
      <c r="B94" s="25">
        <f ca="1">TODAY()-28</f>
        <v>44720</v>
      </c>
      <c r="C94" s="31">
        <v>15500</v>
      </c>
      <c r="D94" s="10"/>
      <c r="E94" s="10"/>
    </row>
    <row r="95" spans="1:5" x14ac:dyDescent="0.2">
      <c r="A95" s="15" t="s">
        <v>549</v>
      </c>
      <c r="B95" s="25">
        <f ca="1">TODAY()-36</f>
        <v>44712</v>
      </c>
      <c r="C95" s="31">
        <v>11000</v>
      </c>
      <c r="D95" s="10"/>
      <c r="E95" s="10"/>
    </row>
    <row r="96" spans="1:5" x14ac:dyDescent="0.2">
      <c r="A96" s="15" t="s">
        <v>469</v>
      </c>
      <c r="B96" s="25">
        <f ca="1">TODAY()-39</f>
        <v>44709</v>
      </c>
      <c r="C96" s="31">
        <v>3500</v>
      </c>
      <c r="D96" s="10"/>
      <c r="E96" s="10"/>
    </row>
    <row r="97" spans="1:5" x14ac:dyDescent="0.2">
      <c r="A97" s="15" t="s">
        <v>470</v>
      </c>
      <c r="B97" s="25">
        <f ca="1">TODAY()-43</f>
        <v>44705</v>
      </c>
      <c r="C97" s="31">
        <v>2500</v>
      </c>
      <c r="D97" s="10"/>
      <c r="E97" s="10"/>
    </row>
    <row r="98" spans="1:5" x14ac:dyDescent="0.2">
      <c r="A98" s="15" t="s">
        <v>471</v>
      </c>
      <c r="B98" s="25">
        <f ca="1">TODAY()-25</f>
        <v>44723</v>
      </c>
      <c r="C98" s="31">
        <v>5500</v>
      </c>
      <c r="D98" s="10"/>
      <c r="E98" s="10"/>
    </row>
    <row r="99" spans="1:5" x14ac:dyDescent="0.2">
      <c r="A99" s="15" t="s">
        <v>472</v>
      </c>
      <c r="B99" s="25">
        <f ca="1">TODAY()-32</f>
        <v>44716</v>
      </c>
      <c r="C99" s="31">
        <v>11000</v>
      </c>
      <c r="D99" s="10"/>
      <c r="E99" s="10"/>
    </row>
    <row r="100" spans="1:5" x14ac:dyDescent="0.2">
      <c r="A100" s="15" t="s">
        <v>473</v>
      </c>
      <c r="B100" s="25">
        <f ca="1">TODAY()-42</f>
        <v>44706</v>
      </c>
      <c r="C100" s="31">
        <v>2500</v>
      </c>
      <c r="D100" s="10"/>
      <c r="E100" s="10"/>
    </row>
    <row r="101" spans="1:5" x14ac:dyDescent="0.2">
      <c r="A101" s="15" t="s">
        <v>474</v>
      </c>
      <c r="B101" s="25">
        <f ca="1">TODAY()-35</f>
        <v>44713</v>
      </c>
      <c r="C101" s="31">
        <v>10000</v>
      </c>
      <c r="D101" s="10"/>
      <c r="E101" s="10"/>
    </row>
    <row r="102" spans="1:5" x14ac:dyDescent="0.2">
      <c r="A102" s="15" t="s">
        <v>550</v>
      </c>
      <c r="B102" s="25">
        <f ca="1">TODAY()-13</f>
        <v>44735</v>
      </c>
      <c r="C102" s="31">
        <v>15500</v>
      </c>
      <c r="D102" s="10"/>
      <c r="E102" s="10"/>
    </row>
    <row r="103" spans="1:5" x14ac:dyDescent="0.2">
      <c r="A103" s="15" t="s">
        <v>476</v>
      </c>
      <c r="B103" s="25">
        <f ca="1">TODAY()-16</f>
        <v>44732</v>
      </c>
      <c r="C103" s="31">
        <v>8000</v>
      </c>
      <c r="D103" s="10"/>
      <c r="E103" s="10"/>
    </row>
    <row r="104" spans="1:5" x14ac:dyDescent="0.2">
      <c r="A104" s="15" t="s">
        <v>477</v>
      </c>
      <c r="B104" s="25">
        <f ca="1">TODAY()-20</f>
        <v>44728</v>
      </c>
      <c r="C104" s="31">
        <v>15500</v>
      </c>
      <c r="D104" s="10"/>
      <c r="E104" s="10"/>
    </row>
    <row r="105" spans="1:5" x14ac:dyDescent="0.2">
      <c r="A105" s="15" t="s">
        <v>390</v>
      </c>
      <c r="B105" s="25">
        <f ca="1">TODAY()-31</f>
        <v>44717</v>
      </c>
      <c r="C105" s="31">
        <v>7500</v>
      </c>
      <c r="D105" s="10"/>
      <c r="E105" s="10"/>
    </row>
    <row r="106" spans="1:5" x14ac:dyDescent="0.2">
      <c r="A106" s="15" t="s">
        <v>478</v>
      </c>
      <c r="B106" s="25">
        <f ca="1">TODAY()-42</f>
        <v>44706</v>
      </c>
      <c r="C106" s="31">
        <v>8000</v>
      </c>
      <c r="D106" s="10"/>
      <c r="E106" s="10"/>
    </row>
    <row r="107" spans="1:5" x14ac:dyDescent="0.2">
      <c r="A107" s="15" t="s">
        <v>479</v>
      </c>
      <c r="B107" s="25">
        <f ca="1">TODAY()-50</f>
        <v>44698</v>
      </c>
      <c r="C107" s="31">
        <v>13000</v>
      </c>
      <c r="D107" s="10"/>
      <c r="E107" s="10"/>
    </row>
    <row r="108" spans="1:5" x14ac:dyDescent="0.2">
      <c r="A108" s="15" t="s">
        <v>480</v>
      </c>
      <c r="B108" s="25">
        <f ca="1">TODAY()-55</f>
        <v>44693</v>
      </c>
      <c r="C108" s="31">
        <v>17000</v>
      </c>
      <c r="D108" s="10"/>
      <c r="E108" s="10"/>
    </row>
    <row r="109" spans="1:5" x14ac:dyDescent="0.2">
      <c r="A109" s="15" t="s">
        <v>481</v>
      </c>
      <c r="B109" s="25">
        <f ca="1">TODAY()-33</f>
        <v>44715</v>
      </c>
      <c r="C109" s="31">
        <v>3500</v>
      </c>
      <c r="D109" s="10"/>
      <c r="E109" s="10"/>
    </row>
    <row r="110" spans="1:5" x14ac:dyDescent="0.2">
      <c r="A110" s="15" t="s">
        <v>482</v>
      </c>
      <c r="B110" s="25">
        <f ca="1">TODAY()-46</f>
        <v>44702</v>
      </c>
      <c r="C110" s="31">
        <v>4000</v>
      </c>
      <c r="D110" s="10"/>
      <c r="E110" s="10"/>
    </row>
    <row r="111" spans="1:5" x14ac:dyDescent="0.2">
      <c r="A111" s="15" t="s">
        <v>483</v>
      </c>
      <c r="B111" s="25">
        <f ca="1">TODAY()-33</f>
        <v>44715</v>
      </c>
      <c r="C111" s="31">
        <v>11000</v>
      </c>
      <c r="D111" s="10"/>
      <c r="E111" s="10"/>
    </row>
    <row r="112" spans="1:5" x14ac:dyDescent="0.2">
      <c r="A112" s="15" t="s">
        <v>458</v>
      </c>
      <c r="B112" s="25">
        <f ca="1">TODAY()-55</f>
        <v>44693</v>
      </c>
      <c r="C112" s="31">
        <v>12500</v>
      </c>
      <c r="D112" s="10"/>
      <c r="E112" s="10"/>
    </row>
    <row r="113" spans="1:5" x14ac:dyDescent="0.2">
      <c r="A113" s="15" t="s">
        <v>475</v>
      </c>
      <c r="B113" s="25">
        <f ca="1">TODAY()-45</f>
        <v>44703</v>
      </c>
      <c r="C113" s="31">
        <v>11500</v>
      </c>
      <c r="D113" s="10"/>
      <c r="E113" s="10"/>
    </row>
    <row r="114" spans="1:5" x14ac:dyDescent="0.2">
      <c r="A114" s="15" t="s">
        <v>484</v>
      </c>
      <c r="B114" s="25">
        <f ca="1">TODAY()-52</f>
        <v>44696</v>
      </c>
      <c r="C114" s="31">
        <v>3000</v>
      </c>
      <c r="D114" s="10"/>
      <c r="E114" s="10"/>
    </row>
    <row r="115" spans="1:5" x14ac:dyDescent="0.2">
      <c r="A115" s="15" t="s">
        <v>485</v>
      </c>
      <c r="B115" s="25">
        <f ca="1">TODAY()-21</f>
        <v>44727</v>
      </c>
      <c r="C115" s="31">
        <v>14000</v>
      </c>
      <c r="D115" s="10"/>
      <c r="E115" s="10"/>
    </row>
    <row r="116" spans="1:5" x14ac:dyDescent="0.2">
      <c r="A116" s="15" t="s">
        <v>463</v>
      </c>
      <c r="B116" s="25">
        <f ca="1">TODAY()-21</f>
        <v>44727</v>
      </c>
      <c r="C116" s="31">
        <v>16500</v>
      </c>
      <c r="D116" s="10"/>
      <c r="E116" s="10"/>
    </row>
    <row r="117" spans="1:5" x14ac:dyDescent="0.2">
      <c r="A117" s="15" t="s">
        <v>486</v>
      </c>
      <c r="B117" s="25">
        <f ca="1">TODAY()-10</f>
        <v>44738</v>
      </c>
      <c r="C117" s="31">
        <v>13500</v>
      </c>
      <c r="D117" s="10"/>
      <c r="E117" s="10"/>
    </row>
    <row r="118" spans="1:5" x14ac:dyDescent="0.2">
      <c r="A118" s="15" t="s">
        <v>551</v>
      </c>
      <c r="B118" s="25">
        <f ca="1">TODAY()-25</f>
        <v>44723</v>
      </c>
      <c r="C118" s="31">
        <v>8000</v>
      </c>
      <c r="D118" s="10"/>
      <c r="E118" s="10"/>
    </row>
    <row r="119" spans="1:5" x14ac:dyDescent="0.2">
      <c r="A119" s="15" t="s">
        <v>487</v>
      </c>
      <c r="B119" s="25">
        <f ca="1">TODAY()-53</f>
        <v>44695</v>
      </c>
      <c r="C119" s="31">
        <v>15500</v>
      </c>
      <c r="D119" s="10"/>
      <c r="E119" s="10"/>
    </row>
    <row r="120" spans="1:5" x14ac:dyDescent="0.2">
      <c r="A120" s="15" t="s">
        <v>488</v>
      </c>
      <c r="B120" s="25">
        <f ca="1">TODAY()-36</f>
        <v>44712</v>
      </c>
      <c r="C120" s="31">
        <v>16000</v>
      </c>
      <c r="D120" s="10"/>
      <c r="E120" s="10"/>
    </row>
    <row r="121" spans="1:5" x14ac:dyDescent="0.2">
      <c r="A121" s="15" t="s">
        <v>489</v>
      </c>
      <c r="B121" s="25">
        <f ca="1">TODAY()-35</f>
        <v>44713</v>
      </c>
      <c r="C121" s="31">
        <v>15500</v>
      </c>
      <c r="D121" s="10"/>
      <c r="E121" s="10"/>
    </row>
    <row r="122" spans="1:5" x14ac:dyDescent="0.2">
      <c r="A122" s="15" t="s">
        <v>490</v>
      </c>
      <c r="B122" s="25">
        <f ca="1">TODAY()-44</f>
        <v>44704</v>
      </c>
      <c r="C122" s="31">
        <v>7000</v>
      </c>
      <c r="D122" s="10"/>
      <c r="E122" s="10"/>
    </row>
    <row r="123" spans="1:5" x14ac:dyDescent="0.2">
      <c r="A123" s="15" t="s">
        <v>491</v>
      </c>
      <c r="B123" s="25">
        <f ca="1">TODAY()-15</f>
        <v>44733</v>
      </c>
      <c r="C123" s="31">
        <v>12500</v>
      </c>
      <c r="D123" s="10"/>
      <c r="E123" s="10"/>
    </row>
    <row r="124" spans="1:5" x14ac:dyDescent="0.2">
      <c r="A124" s="15" t="s">
        <v>492</v>
      </c>
      <c r="B124" s="25">
        <f ca="1">TODAY()-10</f>
        <v>44738</v>
      </c>
      <c r="C124" s="31">
        <v>5500</v>
      </c>
      <c r="D124" s="10"/>
      <c r="E124" s="10"/>
    </row>
    <row r="125" spans="1:5" x14ac:dyDescent="0.2">
      <c r="A125" s="15" t="s">
        <v>493</v>
      </c>
      <c r="B125" s="25">
        <f ca="1">TODAY()-8</f>
        <v>44740</v>
      </c>
      <c r="C125" s="31">
        <v>12000</v>
      </c>
      <c r="D125" s="10"/>
      <c r="E125" s="10"/>
    </row>
    <row r="126" spans="1:5" x14ac:dyDescent="0.2">
      <c r="A126" s="15" t="s">
        <v>494</v>
      </c>
      <c r="B126" s="25">
        <f ca="1">TODAY()-15</f>
        <v>44733</v>
      </c>
      <c r="C126" s="31">
        <v>15000</v>
      </c>
      <c r="D126" s="10"/>
      <c r="E126" s="10"/>
    </row>
    <row r="127" spans="1:5" x14ac:dyDescent="0.2">
      <c r="A127" s="15" t="s">
        <v>552</v>
      </c>
      <c r="B127" s="25">
        <f ca="1">TODAY()-35</f>
        <v>44713</v>
      </c>
      <c r="C127" s="31">
        <v>11000</v>
      </c>
      <c r="D127" s="10"/>
      <c r="E127" s="10"/>
    </row>
    <row r="128" spans="1:5" x14ac:dyDescent="0.2">
      <c r="A128" s="15" t="s">
        <v>496</v>
      </c>
      <c r="B128" s="25">
        <f ca="1">TODAY()-27</f>
        <v>44721</v>
      </c>
      <c r="C128" s="31">
        <v>5500</v>
      </c>
      <c r="D128" s="10"/>
      <c r="E128" s="10"/>
    </row>
    <row r="129" spans="1:5" x14ac:dyDescent="0.2">
      <c r="A129" s="15" t="s">
        <v>497</v>
      </c>
      <c r="B129" s="25">
        <f ca="1">TODAY()-44</f>
        <v>44704</v>
      </c>
      <c r="C129" s="31">
        <v>17500</v>
      </c>
      <c r="D129" s="10"/>
      <c r="E129" s="10"/>
    </row>
    <row r="130" spans="1:5" x14ac:dyDescent="0.2">
      <c r="A130" s="15" t="s">
        <v>498</v>
      </c>
      <c r="B130" s="25">
        <f ca="1">TODAY()-29</f>
        <v>44719</v>
      </c>
      <c r="C130" s="31">
        <v>7000</v>
      </c>
      <c r="D130" s="10"/>
      <c r="E130" s="10"/>
    </row>
    <row r="131" spans="1:5" x14ac:dyDescent="0.2">
      <c r="A131" s="15" t="s">
        <v>462</v>
      </c>
      <c r="B131" s="25">
        <f ca="1">TODAY()-20</f>
        <v>44728</v>
      </c>
      <c r="C131" s="31">
        <v>10000</v>
      </c>
      <c r="D131" s="10"/>
      <c r="E131" s="10"/>
    </row>
    <row r="132" spans="1:5" x14ac:dyDescent="0.2">
      <c r="A132" s="15" t="s">
        <v>499</v>
      </c>
      <c r="B132" s="25">
        <f ca="1">TODAY()-42</f>
        <v>44706</v>
      </c>
      <c r="C132" s="31">
        <v>7500</v>
      </c>
      <c r="D132" s="10"/>
      <c r="E132" s="10"/>
    </row>
    <row r="133" spans="1:5" x14ac:dyDescent="0.2">
      <c r="A133" s="15" t="s">
        <v>500</v>
      </c>
      <c r="B133" s="25">
        <f ca="1">TODAY()-55</f>
        <v>44693</v>
      </c>
      <c r="C133" s="31">
        <v>16000</v>
      </c>
      <c r="D133" s="10"/>
      <c r="E133" s="10"/>
    </row>
    <row r="134" spans="1:5" x14ac:dyDescent="0.2">
      <c r="A134" s="15" t="s">
        <v>501</v>
      </c>
      <c r="B134" s="25">
        <f ca="1">TODAY()-35</f>
        <v>44713</v>
      </c>
      <c r="C134" s="31">
        <v>4000</v>
      </c>
      <c r="D134" s="10"/>
      <c r="E134" s="10"/>
    </row>
    <row r="135" spans="1:5" x14ac:dyDescent="0.2">
      <c r="A135" s="15" t="s">
        <v>502</v>
      </c>
      <c r="B135" s="25">
        <f ca="1">TODAY()-25</f>
        <v>44723</v>
      </c>
      <c r="C135" s="31">
        <v>15500</v>
      </c>
      <c r="D135" s="10"/>
      <c r="E135" s="10"/>
    </row>
    <row r="136" spans="1:5" x14ac:dyDescent="0.2">
      <c r="A136" s="15" t="s">
        <v>503</v>
      </c>
      <c r="B136" s="25">
        <f ca="1">TODAY()-42</f>
        <v>44706</v>
      </c>
      <c r="C136" s="31">
        <v>11500</v>
      </c>
      <c r="D136" s="10"/>
      <c r="E136" s="10"/>
    </row>
    <row r="137" spans="1:5" x14ac:dyDescent="0.2">
      <c r="A137" s="15" t="s">
        <v>553</v>
      </c>
      <c r="B137" s="25">
        <f ca="1">TODAY()-18</f>
        <v>44730</v>
      </c>
      <c r="C137" s="31">
        <v>10000</v>
      </c>
      <c r="D137" s="10"/>
      <c r="E137" s="10"/>
    </row>
    <row r="138" spans="1:5" x14ac:dyDescent="0.2">
      <c r="A138" s="15" t="s">
        <v>505</v>
      </c>
      <c r="B138" s="25">
        <f ca="1">TODAY()-6</f>
        <v>44742</v>
      </c>
      <c r="C138" s="31">
        <v>9000</v>
      </c>
      <c r="D138" s="10"/>
      <c r="E138" s="10"/>
    </row>
    <row r="139" spans="1:5" x14ac:dyDescent="0.2">
      <c r="A139" s="15" t="s">
        <v>506</v>
      </c>
      <c r="B139" s="25">
        <f ca="1">TODAY()-16</f>
        <v>44732</v>
      </c>
      <c r="C139" s="31">
        <v>5000</v>
      </c>
      <c r="D139" s="10"/>
      <c r="E139" s="10"/>
    </row>
    <row r="140" spans="1:5" x14ac:dyDescent="0.2">
      <c r="A140" s="15" t="s">
        <v>507</v>
      </c>
      <c r="B140" s="25">
        <f ca="1">TODAY()-39</f>
        <v>44709</v>
      </c>
      <c r="C140" s="31">
        <v>14500</v>
      </c>
      <c r="D140" s="10"/>
      <c r="E140" s="10"/>
    </row>
    <row r="141" spans="1:5" x14ac:dyDescent="0.2">
      <c r="A141" s="15" t="s">
        <v>468</v>
      </c>
      <c r="B141" s="25">
        <f ca="1">TODAY()-46</f>
        <v>44702</v>
      </c>
      <c r="C141" s="31">
        <v>12500</v>
      </c>
      <c r="D141" s="10"/>
      <c r="E141" s="10"/>
    </row>
    <row r="142" spans="1:5" x14ac:dyDescent="0.2">
      <c r="A142" s="15" t="s">
        <v>508</v>
      </c>
      <c r="B142" s="25">
        <f ca="1">TODAY()-11</f>
        <v>44737</v>
      </c>
      <c r="C142" s="31">
        <v>10000</v>
      </c>
      <c r="D142" s="10"/>
      <c r="E142" s="10"/>
    </row>
    <row r="143" spans="1:5" x14ac:dyDescent="0.2">
      <c r="A143" s="15" t="s">
        <v>509</v>
      </c>
      <c r="B143" s="25">
        <f ca="1">TODAY()-40</f>
        <v>44708</v>
      </c>
      <c r="C143" s="31">
        <v>12500</v>
      </c>
      <c r="D143" s="10"/>
      <c r="E143" s="10"/>
    </row>
    <row r="144" spans="1:5" x14ac:dyDescent="0.2">
      <c r="A144" s="15" t="s">
        <v>377</v>
      </c>
      <c r="B144" s="25">
        <f ca="1">TODAY()-32</f>
        <v>44716</v>
      </c>
      <c r="C144" s="31">
        <v>16500</v>
      </c>
      <c r="D144" s="10"/>
      <c r="E144" s="10"/>
    </row>
    <row r="145" spans="1:5" x14ac:dyDescent="0.2">
      <c r="A145" s="15" t="s">
        <v>510</v>
      </c>
      <c r="B145" s="25">
        <f ca="1">TODAY()-5</f>
        <v>44743</v>
      </c>
      <c r="C145" s="31">
        <v>10000</v>
      </c>
      <c r="D145" s="10"/>
      <c r="E145" s="10"/>
    </row>
    <row r="146" spans="1:5" x14ac:dyDescent="0.2">
      <c r="A146" s="15" t="s">
        <v>511</v>
      </c>
      <c r="B146" s="25">
        <f ca="1">TODAY()-5</f>
        <v>44743</v>
      </c>
      <c r="C146" s="31">
        <v>11000</v>
      </c>
      <c r="D146" s="10"/>
      <c r="E146" s="10"/>
    </row>
    <row r="147" spans="1:5" x14ac:dyDescent="0.2">
      <c r="A147" s="15" t="s">
        <v>512</v>
      </c>
      <c r="B147" s="25">
        <f ca="1">TODAY()-46</f>
        <v>44702</v>
      </c>
      <c r="C147" s="31">
        <v>7000</v>
      </c>
      <c r="D147" s="10"/>
      <c r="E147" s="10"/>
    </row>
    <row r="148" spans="1:5" x14ac:dyDescent="0.2">
      <c r="A148" s="15" t="s">
        <v>513</v>
      </c>
      <c r="B148" s="25">
        <f ca="1">TODAY()-48</f>
        <v>44700</v>
      </c>
      <c r="C148" s="31">
        <v>17500</v>
      </c>
      <c r="D148" s="10"/>
      <c r="E148" s="10"/>
    </row>
    <row r="149" spans="1:5" x14ac:dyDescent="0.2">
      <c r="A149" s="15" t="s">
        <v>514</v>
      </c>
      <c r="B149" s="25">
        <f ca="1">TODAY()-43</f>
        <v>44705</v>
      </c>
      <c r="C149" s="31">
        <v>8500</v>
      </c>
      <c r="D149" s="10"/>
      <c r="E149" s="10"/>
    </row>
    <row r="150" spans="1:5" x14ac:dyDescent="0.2">
      <c r="A150" s="15" t="s">
        <v>515</v>
      </c>
      <c r="B150" s="25">
        <f ca="1">TODAY()-21</f>
        <v>44727</v>
      </c>
      <c r="C150" s="31">
        <v>4500</v>
      </c>
      <c r="D150" s="10"/>
      <c r="E150" s="10"/>
    </row>
    <row r="151" spans="1:5" x14ac:dyDescent="0.2">
      <c r="A151" s="15" t="s">
        <v>516</v>
      </c>
      <c r="B151" s="25">
        <f ca="1">TODAY()-10</f>
        <v>44738</v>
      </c>
      <c r="C151" s="31">
        <v>7500</v>
      </c>
      <c r="D151" s="10"/>
      <c r="E151" s="10"/>
    </row>
    <row r="152" spans="1:5" x14ac:dyDescent="0.2">
      <c r="A152" s="15" t="s">
        <v>495</v>
      </c>
      <c r="B152" s="25">
        <f ca="1">TODAY()-45</f>
        <v>44703</v>
      </c>
      <c r="C152" s="31">
        <v>4500</v>
      </c>
      <c r="D152" s="10"/>
      <c r="E152" s="10"/>
    </row>
    <row r="153" spans="1:5" x14ac:dyDescent="0.2">
      <c r="A153" s="15" t="s">
        <v>517</v>
      </c>
      <c r="B153" s="25">
        <f ca="1">TODAY()-32</f>
        <v>44716</v>
      </c>
      <c r="C153" s="31">
        <v>16000</v>
      </c>
      <c r="D153" s="10"/>
      <c r="E153" s="10"/>
    </row>
    <row r="154" spans="1:5" x14ac:dyDescent="0.2">
      <c r="A154" s="15" t="s">
        <v>518</v>
      </c>
      <c r="B154" s="25">
        <f ca="1">TODAY()-35</f>
        <v>44713</v>
      </c>
      <c r="C154" s="31">
        <v>3000</v>
      </c>
      <c r="D154" s="10"/>
      <c r="E154" s="10"/>
    </row>
    <row r="155" spans="1:5" x14ac:dyDescent="0.2">
      <c r="A155" s="15" t="s">
        <v>519</v>
      </c>
      <c r="B155" s="25">
        <f ca="1">TODAY()-23</f>
        <v>44725</v>
      </c>
      <c r="C155" s="31">
        <v>4000</v>
      </c>
      <c r="D155" s="10"/>
      <c r="E155" s="10"/>
    </row>
    <row r="156" spans="1:5" x14ac:dyDescent="0.2">
      <c r="A156" s="15" t="s">
        <v>520</v>
      </c>
      <c r="B156" s="25">
        <f ca="1">TODAY()-39</f>
        <v>44709</v>
      </c>
      <c r="C156" s="31">
        <v>12500</v>
      </c>
      <c r="D156" s="10"/>
      <c r="E156" s="10"/>
    </row>
    <row r="157" spans="1:5" x14ac:dyDescent="0.2">
      <c r="A157" s="15" t="s">
        <v>521</v>
      </c>
      <c r="B157" s="25">
        <f ca="1">TODAY()-53</f>
        <v>44695</v>
      </c>
      <c r="C157" s="31">
        <v>14000</v>
      </c>
      <c r="D157" s="10"/>
      <c r="E157" s="10"/>
    </row>
    <row r="158" spans="1:5" x14ac:dyDescent="0.2">
      <c r="A158" s="15" t="s">
        <v>522</v>
      </c>
      <c r="B158" s="25">
        <f ca="1">TODAY()-54</f>
        <v>44694</v>
      </c>
      <c r="C158" s="31">
        <v>9500</v>
      </c>
      <c r="D158" s="10"/>
      <c r="E158" s="10"/>
    </row>
    <row r="159" spans="1:5" x14ac:dyDescent="0.2">
      <c r="A159" s="15" t="s">
        <v>523</v>
      </c>
      <c r="B159" s="25">
        <f ca="1">TODAY()-21</f>
        <v>44727</v>
      </c>
      <c r="C159" s="31">
        <v>2500</v>
      </c>
      <c r="D159" s="10"/>
      <c r="E159" s="10"/>
    </row>
    <row r="160" spans="1:5" x14ac:dyDescent="0.2">
      <c r="A160" s="15" t="s">
        <v>524</v>
      </c>
      <c r="B160" s="25">
        <f ca="1">TODAY()-23</f>
        <v>44725</v>
      </c>
      <c r="C160" s="31">
        <v>10500</v>
      </c>
      <c r="D160" s="10"/>
      <c r="E160" s="10"/>
    </row>
    <row r="161" spans="1:5" x14ac:dyDescent="0.2">
      <c r="A161" s="15" t="s">
        <v>525</v>
      </c>
      <c r="B161" s="25">
        <f ca="1">TODAY()-20</f>
        <v>44728</v>
      </c>
      <c r="C161" s="31">
        <v>11000</v>
      </c>
      <c r="D161" s="10"/>
      <c r="E161" s="10"/>
    </row>
    <row r="162" spans="1:5" x14ac:dyDescent="0.2">
      <c r="A162" s="15" t="s">
        <v>526</v>
      </c>
      <c r="B162" s="25">
        <f ca="1">TODAY()-31</f>
        <v>44717</v>
      </c>
      <c r="C162" s="31">
        <v>14000</v>
      </c>
      <c r="D162" s="10"/>
      <c r="E162" s="10"/>
    </row>
    <row r="163" spans="1:5" x14ac:dyDescent="0.2">
      <c r="A163" s="15" t="s">
        <v>527</v>
      </c>
      <c r="B163" s="25">
        <f ca="1">TODAY()-39</f>
        <v>44709</v>
      </c>
      <c r="C163" s="31">
        <v>8500</v>
      </c>
      <c r="D163" s="10"/>
      <c r="E163" s="10"/>
    </row>
    <row r="164" spans="1:5" x14ac:dyDescent="0.2">
      <c r="A164" s="15" t="s">
        <v>528</v>
      </c>
      <c r="B164" s="25">
        <f ca="1">TODAY()-32</f>
        <v>44716</v>
      </c>
      <c r="C164" s="31">
        <v>15500</v>
      </c>
      <c r="D164" s="10"/>
      <c r="E164" s="10"/>
    </row>
    <row r="165" spans="1:5" x14ac:dyDescent="0.2">
      <c r="A165" s="15" t="s">
        <v>529</v>
      </c>
      <c r="B165" s="25">
        <f ca="1">TODAY()-13</f>
        <v>44735</v>
      </c>
      <c r="C165" s="31">
        <v>9500</v>
      </c>
      <c r="D165" s="10"/>
      <c r="E165" s="10"/>
    </row>
    <row r="166" spans="1:5" x14ac:dyDescent="0.2">
      <c r="A166" s="15" t="s">
        <v>530</v>
      </c>
      <c r="B166" s="25">
        <f ca="1">TODAY()-23</f>
        <v>44725</v>
      </c>
      <c r="C166" s="31">
        <v>12500</v>
      </c>
      <c r="D166" s="10"/>
      <c r="E166" s="10"/>
    </row>
    <row r="167" spans="1:5" x14ac:dyDescent="0.2">
      <c r="A167" s="15" t="s">
        <v>531</v>
      </c>
      <c r="B167" s="25">
        <f ca="1">TODAY()-12</f>
        <v>44736</v>
      </c>
      <c r="C167" s="31">
        <v>11000</v>
      </c>
      <c r="D167" s="10"/>
      <c r="E167" s="10"/>
    </row>
    <row r="168" spans="1:5" x14ac:dyDescent="0.2">
      <c r="A168" s="15" t="s">
        <v>461</v>
      </c>
      <c r="B168" s="25">
        <f ca="1">TODAY()-32</f>
        <v>44716</v>
      </c>
      <c r="C168" s="31">
        <v>9500</v>
      </c>
      <c r="D168" s="10"/>
      <c r="E168" s="10"/>
    </row>
    <row r="169" spans="1:5" x14ac:dyDescent="0.2">
      <c r="A169" s="15" t="s">
        <v>532</v>
      </c>
      <c r="B169" s="25">
        <f ca="1">TODAY()-14</f>
        <v>44734</v>
      </c>
      <c r="C169" s="31">
        <v>11000</v>
      </c>
      <c r="D169" s="10"/>
      <c r="E169" s="10"/>
    </row>
    <row r="170" spans="1:5" x14ac:dyDescent="0.2">
      <c r="A170" s="15" t="s">
        <v>504</v>
      </c>
      <c r="B170" s="25">
        <f ca="1">TODAY()-33</f>
        <v>44715</v>
      </c>
      <c r="C170" s="31">
        <v>4000</v>
      </c>
      <c r="D170" s="10"/>
      <c r="E170" s="10"/>
    </row>
    <row r="171" spans="1:5" x14ac:dyDescent="0.2">
      <c r="A171" s="15" t="s">
        <v>533</v>
      </c>
      <c r="B171" s="25">
        <f ca="1">TODAY()-22</f>
        <v>44726</v>
      </c>
      <c r="C171" s="31">
        <v>10000</v>
      </c>
      <c r="D171" s="10"/>
      <c r="E171" s="10"/>
    </row>
    <row r="172" spans="1:5" x14ac:dyDescent="0.2">
      <c r="A172" s="15" t="s">
        <v>534</v>
      </c>
      <c r="B172" s="25">
        <f ca="1">TODAY()-48</f>
        <v>44700</v>
      </c>
      <c r="C172" s="31">
        <v>6500</v>
      </c>
      <c r="D172" s="10"/>
      <c r="E172" s="10"/>
    </row>
    <row r="173" spans="1:5" x14ac:dyDescent="0.2">
      <c r="A173" s="15" t="s">
        <v>535</v>
      </c>
      <c r="B173" s="25">
        <f ca="1">TODAY()-7</f>
        <v>44741</v>
      </c>
      <c r="C173" s="31">
        <v>14500</v>
      </c>
      <c r="D173" s="10"/>
      <c r="E173" s="10"/>
    </row>
    <row r="174" spans="1:5" x14ac:dyDescent="0.2">
      <c r="A174" s="15" t="s">
        <v>536</v>
      </c>
      <c r="B174" s="25">
        <f ca="1">TODAY()-38</f>
        <v>44710</v>
      </c>
      <c r="C174" s="31">
        <v>4500</v>
      </c>
      <c r="D174" s="10"/>
      <c r="E174" s="10"/>
    </row>
    <row r="175" spans="1:5" x14ac:dyDescent="0.2">
      <c r="A175" s="15" t="s">
        <v>537</v>
      </c>
      <c r="B175" s="25">
        <f ca="1">TODAY()-42</f>
        <v>44706</v>
      </c>
      <c r="C175" s="31">
        <v>17000</v>
      </c>
      <c r="D175" s="10"/>
      <c r="E175" s="10"/>
    </row>
    <row r="176" spans="1:5" x14ac:dyDescent="0.2">
      <c r="A176" s="15" t="s">
        <v>538</v>
      </c>
      <c r="B176" s="25">
        <f ca="1">TODAY()-29</f>
        <v>44719</v>
      </c>
      <c r="C176" s="31">
        <v>7000</v>
      </c>
      <c r="D176" s="10"/>
      <c r="E176" s="10"/>
    </row>
    <row r="177" spans="1:5" x14ac:dyDescent="0.2">
      <c r="A177" s="15" t="s">
        <v>539</v>
      </c>
      <c r="B177" s="25">
        <f ca="1">TODAY()-52</f>
        <v>44696</v>
      </c>
      <c r="C177" s="31">
        <v>11000</v>
      </c>
      <c r="D177" s="10"/>
      <c r="E177" s="10"/>
    </row>
  </sheetData>
  <mergeCells count="1">
    <mergeCell ref="K25:K26"/>
  </mergeCells>
  <phoneticPr fontId="4" type="noConversion"/>
  <dataValidations disablePrompts="1" count="2">
    <dataValidation type="custom" allowBlank="1" showInputMessage="1" showErrorMessage="1" sqref="O1" xr:uid="{FB9C9F7A-F84D-4E6A-910D-A8940941ADCD}">
      <formula1>"&gt;1e+20"</formula1>
    </dataValidation>
    <dataValidation type="custom" allowBlank="1" showErrorMessage="1" error="kk" sqref="O2" xr:uid="{8E6646F1-C29F-49AD-B2E9-65FA1B008791}">
      <formula1>"&gt;1e-15"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138E-FE1D-4ACF-99DA-DFCA791A4C9B}">
  <dimension ref="A1:T19"/>
  <sheetViews>
    <sheetView topLeftCell="B1" workbookViewId="0">
      <selection activeCell="N31" sqref="N31"/>
    </sheetView>
  </sheetViews>
  <sheetFormatPr defaultRowHeight="12" x14ac:dyDescent="0.2"/>
  <cols>
    <col min="1" max="5" width="13.83203125" customWidth="1"/>
    <col min="6" max="12" width="9.33203125" customWidth="1"/>
    <col min="20" max="20" width="10.1640625" bestFit="1" customWidth="1"/>
  </cols>
  <sheetData>
    <row r="1" spans="1:20" ht="27.95" customHeight="1" x14ac:dyDescent="0.2">
      <c r="A1" s="43" t="s">
        <v>587</v>
      </c>
      <c r="B1" s="43" t="s">
        <v>598</v>
      </c>
      <c r="C1" s="43" t="s">
        <v>597</v>
      </c>
      <c r="D1" s="44" t="s">
        <v>599</v>
      </c>
      <c r="E1" s="43" t="s">
        <v>600</v>
      </c>
    </row>
    <row r="2" spans="1:20" x14ac:dyDescent="0.2">
      <c r="A2" s="39"/>
      <c r="B2" s="40"/>
      <c r="C2" s="40"/>
      <c r="D2" s="11"/>
      <c r="E2" s="11"/>
      <c r="F2" s="41"/>
      <c r="G2" s="7" t="s">
        <v>577</v>
      </c>
    </row>
    <row r="3" spans="1:20" x14ac:dyDescent="0.2">
      <c r="A3" s="39"/>
      <c r="B3" s="40"/>
      <c r="C3" s="40"/>
      <c r="D3" s="11"/>
      <c r="E3" s="11"/>
      <c r="F3" s="41"/>
      <c r="G3" s="7" t="s">
        <v>578</v>
      </c>
    </row>
    <row r="4" spans="1:20" x14ac:dyDescent="0.2">
      <c r="A4" s="39"/>
      <c r="B4" s="40"/>
      <c r="C4" s="40"/>
      <c r="D4" s="11"/>
      <c r="E4" s="11"/>
      <c r="F4" s="41"/>
      <c r="G4" s="7" t="s">
        <v>579</v>
      </c>
    </row>
    <row r="5" spans="1:20" x14ac:dyDescent="0.2">
      <c r="A5" s="39"/>
      <c r="B5" s="40"/>
      <c r="C5" s="40"/>
      <c r="D5" s="11"/>
      <c r="E5" s="11"/>
      <c r="F5" s="41"/>
      <c r="G5" s="7" t="s">
        <v>580</v>
      </c>
    </row>
    <row r="6" spans="1:20" x14ac:dyDescent="0.2">
      <c r="A6" s="39"/>
      <c r="B6" s="40"/>
      <c r="C6" s="40"/>
      <c r="D6" s="11"/>
      <c r="E6" s="11"/>
      <c r="F6" s="41"/>
      <c r="G6" s="7" t="s">
        <v>581</v>
      </c>
    </row>
    <row r="7" spans="1:20" x14ac:dyDescent="0.2">
      <c r="A7" s="39"/>
      <c r="B7" s="40"/>
      <c r="C7" s="40"/>
      <c r="D7" s="11"/>
      <c r="E7" s="11"/>
      <c r="F7" s="41"/>
      <c r="G7" s="7" t="s">
        <v>583</v>
      </c>
    </row>
    <row r="8" spans="1:20" x14ac:dyDescent="0.2">
      <c r="A8" s="39"/>
      <c r="B8" s="40"/>
      <c r="C8" s="40"/>
      <c r="D8" s="11"/>
      <c r="E8" s="11"/>
      <c r="F8" s="41"/>
      <c r="G8" s="7" t="s">
        <v>582</v>
      </c>
    </row>
    <row r="9" spans="1:20" x14ac:dyDescent="0.2">
      <c r="A9" s="39"/>
      <c r="B9" s="40"/>
      <c r="C9" s="40"/>
      <c r="D9" s="11"/>
      <c r="E9" s="11"/>
      <c r="F9" s="41"/>
      <c r="G9" s="11"/>
    </row>
    <row r="10" spans="1:20" x14ac:dyDescent="0.2">
      <c r="A10" s="39"/>
      <c r="B10" s="40"/>
      <c r="C10" s="40"/>
      <c r="D10" s="11"/>
      <c r="E10" s="11"/>
      <c r="F10" s="41"/>
      <c r="G10" s="7" t="s">
        <v>601</v>
      </c>
    </row>
    <row r="11" spans="1:20" x14ac:dyDescent="0.2">
      <c r="A11" s="39"/>
      <c r="B11" s="40"/>
      <c r="C11" s="40"/>
      <c r="D11" s="11"/>
      <c r="E11" s="11"/>
      <c r="F11" s="41"/>
      <c r="G11" s="7" t="s">
        <v>595</v>
      </c>
    </row>
    <row r="12" spans="1:20" x14ac:dyDescent="0.2">
      <c r="A12" s="39"/>
      <c r="B12" s="40"/>
      <c r="C12" s="40"/>
      <c r="D12" s="11"/>
      <c r="E12" s="11"/>
      <c r="F12" s="41"/>
      <c r="G12" s="7" t="s">
        <v>596</v>
      </c>
    </row>
    <row r="13" spans="1:20" x14ac:dyDescent="0.2">
      <c r="A13" s="39"/>
      <c r="B13" s="40"/>
      <c r="C13" s="40"/>
      <c r="D13" s="11"/>
      <c r="E13" s="11"/>
      <c r="F13" s="41"/>
      <c r="G13" s="7"/>
    </row>
    <row r="14" spans="1:20" x14ac:dyDescent="0.2">
      <c r="F14" s="41"/>
      <c r="G14" s="7" t="s">
        <v>606</v>
      </c>
    </row>
    <row r="15" spans="1:20" x14ac:dyDescent="0.2">
      <c r="G15" s="7" t="s">
        <v>602</v>
      </c>
      <c r="T15" s="10"/>
    </row>
    <row r="16" spans="1:20" x14ac:dyDescent="0.2">
      <c r="G16" s="7" t="s">
        <v>603</v>
      </c>
    </row>
    <row r="17" spans="7:7" x14ac:dyDescent="0.2">
      <c r="G17" s="7" t="s">
        <v>604</v>
      </c>
    </row>
    <row r="18" spans="7:7" x14ac:dyDescent="0.2">
      <c r="G18" s="7" t="s">
        <v>605</v>
      </c>
    </row>
    <row r="19" spans="7:7" x14ac:dyDescent="0.2">
      <c r="G19" s="7" t="s">
        <v>607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11CE4-90C7-48BD-B0C7-A5B2FFD81A27}">
  <dimension ref="A1:XFD60"/>
  <sheetViews>
    <sheetView workbookViewId="0">
      <selection activeCell="M11" sqref="M11"/>
    </sheetView>
  </sheetViews>
  <sheetFormatPr defaultRowHeight="12" x14ac:dyDescent="0.2"/>
  <cols>
    <col min="1" max="5" width="11.83203125" customWidth="1"/>
  </cols>
  <sheetData>
    <row r="1" spans="1:7 16384:16384" x14ac:dyDescent="0.2">
      <c r="A1" s="25">
        <f t="shared" ref="A1:A10" ca="1" si="0">TODAY()+XFD1</f>
        <v>44703</v>
      </c>
      <c r="B1" s="25">
        <f t="shared" ref="B1:B10" ca="1" si="1">TODAY()+XFD11</f>
        <v>44666</v>
      </c>
      <c r="C1" s="25">
        <f t="shared" ref="C1:C10" ca="1" si="2">TODAY()+XFD21</f>
        <v>44905</v>
      </c>
      <c r="D1" s="25">
        <f t="shared" ref="D1:D10" ca="1" si="3">TODAY()+XFD31</f>
        <v>44741</v>
      </c>
      <c r="E1" s="25">
        <f t="shared" ref="E1:E10" ca="1" si="4">TODAY()+XFD41</f>
        <v>44829</v>
      </c>
      <c r="XFD1">
        <f t="shared" ref="XFD1:XFD32" ca="1" si="5">RANDBETWEEN(-182,183)</f>
        <v>-45</v>
      </c>
    </row>
    <row r="2" spans="1:7 16384:16384" x14ac:dyDescent="0.2">
      <c r="A2" s="25">
        <f t="shared" ca="1" si="0"/>
        <v>44859</v>
      </c>
      <c r="B2" s="25">
        <f t="shared" ca="1" si="1"/>
        <v>44905</v>
      </c>
      <c r="C2" s="25">
        <f t="shared" ca="1" si="2"/>
        <v>44908</v>
      </c>
      <c r="D2" s="25">
        <f t="shared" ca="1" si="3"/>
        <v>44762</v>
      </c>
      <c r="E2" s="25">
        <f t="shared" ca="1" si="4"/>
        <v>44680</v>
      </c>
      <c r="G2" s="7" t="s">
        <v>608</v>
      </c>
      <c r="XFD2">
        <f t="shared" ca="1" si="5"/>
        <v>111</v>
      </c>
    </row>
    <row r="3" spans="1:7 16384:16384" x14ac:dyDescent="0.2">
      <c r="A3" s="25">
        <f t="shared" ca="1" si="0"/>
        <v>44640</v>
      </c>
      <c r="B3" s="25">
        <f t="shared" ca="1" si="1"/>
        <v>44919</v>
      </c>
      <c r="C3" s="25">
        <f t="shared" ca="1" si="2"/>
        <v>44574</v>
      </c>
      <c r="D3" s="25">
        <f t="shared" ca="1" si="3"/>
        <v>44701</v>
      </c>
      <c r="E3" s="25">
        <f t="shared" ca="1" si="4"/>
        <v>44646</v>
      </c>
      <c r="G3" s="7" t="s">
        <v>610</v>
      </c>
      <c r="XFD3">
        <f t="shared" ca="1" si="5"/>
        <v>-108</v>
      </c>
    </row>
    <row r="4" spans="1:7 16384:16384" x14ac:dyDescent="0.2">
      <c r="A4" s="25">
        <f t="shared" ca="1" si="0"/>
        <v>44715</v>
      </c>
      <c r="B4" s="25">
        <f t="shared" ca="1" si="1"/>
        <v>44887</v>
      </c>
      <c r="C4" s="25">
        <f t="shared" ca="1" si="2"/>
        <v>44847</v>
      </c>
      <c r="D4" s="25">
        <f t="shared" ca="1" si="3"/>
        <v>44910</v>
      </c>
      <c r="E4" s="25">
        <f t="shared" ca="1" si="4"/>
        <v>44660</v>
      </c>
      <c r="G4" s="7" t="s">
        <v>646</v>
      </c>
      <c r="XFD4">
        <f t="shared" ca="1" si="5"/>
        <v>-33</v>
      </c>
    </row>
    <row r="5" spans="1:7 16384:16384" x14ac:dyDescent="0.2">
      <c r="A5" s="25">
        <f t="shared" ca="1" si="0"/>
        <v>44816</v>
      </c>
      <c r="B5" s="25">
        <f t="shared" ca="1" si="1"/>
        <v>44657</v>
      </c>
      <c r="C5" s="25">
        <f t="shared" ca="1" si="2"/>
        <v>44680</v>
      </c>
      <c r="D5" s="25">
        <f t="shared" ca="1" si="3"/>
        <v>44716</v>
      </c>
      <c r="E5" s="25">
        <f t="shared" ca="1" si="4"/>
        <v>44737</v>
      </c>
      <c r="G5" s="7" t="s">
        <v>649</v>
      </c>
      <c r="XFD5">
        <f t="shared" ca="1" si="5"/>
        <v>68</v>
      </c>
    </row>
    <row r="6" spans="1:7 16384:16384" x14ac:dyDescent="0.2">
      <c r="A6" s="25">
        <f t="shared" ca="1" si="0"/>
        <v>44899</v>
      </c>
      <c r="B6" s="25">
        <f t="shared" ca="1" si="1"/>
        <v>44838</v>
      </c>
      <c r="C6" s="25">
        <f t="shared" ca="1" si="2"/>
        <v>44645</v>
      </c>
      <c r="D6" s="25">
        <f t="shared" ca="1" si="3"/>
        <v>44880</v>
      </c>
      <c r="E6" s="25">
        <f t="shared" ca="1" si="4"/>
        <v>44616</v>
      </c>
      <c r="G6" s="7" t="s">
        <v>650</v>
      </c>
      <c r="XFD6">
        <f t="shared" ca="1" si="5"/>
        <v>151</v>
      </c>
    </row>
    <row r="7" spans="1:7 16384:16384" x14ac:dyDescent="0.2">
      <c r="A7" s="25">
        <f t="shared" ca="1" si="0"/>
        <v>44570</v>
      </c>
      <c r="B7" s="25">
        <f t="shared" ca="1" si="1"/>
        <v>44799</v>
      </c>
      <c r="C7" s="25">
        <f t="shared" ca="1" si="2"/>
        <v>44672</v>
      </c>
      <c r="D7" s="25">
        <f t="shared" ca="1" si="3"/>
        <v>44731</v>
      </c>
      <c r="E7" s="25">
        <f t="shared" ca="1" si="4"/>
        <v>44851</v>
      </c>
      <c r="G7" s="7" t="s">
        <v>651</v>
      </c>
      <c r="XFD7">
        <f t="shared" ca="1" si="5"/>
        <v>-178</v>
      </c>
    </row>
    <row r="8" spans="1:7 16384:16384" x14ac:dyDescent="0.2">
      <c r="A8" s="25">
        <f t="shared" ca="1" si="0"/>
        <v>44802</v>
      </c>
      <c r="B8" s="25">
        <f t="shared" ca="1" si="1"/>
        <v>44902</v>
      </c>
      <c r="C8" s="25">
        <f t="shared" ca="1" si="2"/>
        <v>44777</v>
      </c>
      <c r="D8" s="25">
        <f t="shared" ca="1" si="3"/>
        <v>44696</v>
      </c>
      <c r="E8" s="25">
        <f t="shared" ca="1" si="4"/>
        <v>44613</v>
      </c>
      <c r="XFD8">
        <f t="shared" ca="1" si="5"/>
        <v>54</v>
      </c>
    </row>
    <row r="9" spans="1:7 16384:16384" x14ac:dyDescent="0.2">
      <c r="A9" s="25">
        <f t="shared" ca="1" si="0"/>
        <v>44759</v>
      </c>
      <c r="B9" s="25">
        <f t="shared" ca="1" si="1"/>
        <v>44632</v>
      </c>
      <c r="C9" s="25">
        <f t="shared" ca="1" si="2"/>
        <v>44767</v>
      </c>
      <c r="D9" s="25">
        <f t="shared" ca="1" si="3"/>
        <v>44784</v>
      </c>
      <c r="E9" s="25">
        <f t="shared" ca="1" si="4"/>
        <v>44720</v>
      </c>
      <c r="XFD9">
        <f t="shared" ca="1" si="5"/>
        <v>11</v>
      </c>
    </row>
    <row r="10" spans="1:7 16384:16384" x14ac:dyDescent="0.2">
      <c r="A10" s="25">
        <f t="shared" ca="1" si="0"/>
        <v>44786</v>
      </c>
      <c r="B10" s="25">
        <f t="shared" ca="1" si="1"/>
        <v>44569</v>
      </c>
      <c r="C10" s="25">
        <f t="shared" ca="1" si="2"/>
        <v>44603</v>
      </c>
      <c r="D10" s="25">
        <f t="shared" ca="1" si="3"/>
        <v>44922</v>
      </c>
      <c r="E10" s="25">
        <f t="shared" ca="1" si="4"/>
        <v>44750</v>
      </c>
      <c r="XFD10">
        <f t="shared" ca="1" si="5"/>
        <v>38</v>
      </c>
    </row>
    <row r="11" spans="1:7 16384:16384" x14ac:dyDescent="0.2">
      <c r="XFD11">
        <f t="shared" ca="1" si="5"/>
        <v>-82</v>
      </c>
    </row>
    <row r="12" spans="1:7 16384:16384" x14ac:dyDescent="0.2">
      <c r="A12" s="4">
        <f t="shared" ref="A12:A21" ca="1" si="6">TODAY()+XFD1</f>
        <v>44703</v>
      </c>
      <c r="B12" s="4">
        <f t="shared" ref="B12:B21" ca="1" si="7">TODAY()+XFD11</f>
        <v>44666</v>
      </c>
      <c r="C12" s="4">
        <f t="shared" ref="C12:C21" ca="1" si="8">TODAY()+XFD21</f>
        <v>44905</v>
      </c>
      <c r="D12" s="4">
        <f t="shared" ref="D12:D21" ca="1" si="9">TODAY()+XFD31</f>
        <v>44741</v>
      </c>
      <c r="E12" s="4">
        <f t="shared" ref="E12:E21" ca="1" si="10">TODAY()+XFD41</f>
        <v>44829</v>
      </c>
      <c r="XFD12">
        <f t="shared" ca="1" si="5"/>
        <v>157</v>
      </c>
    </row>
    <row r="13" spans="1:7 16384:16384" x14ac:dyDescent="0.2">
      <c r="A13" s="4">
        <f t="shared" ca="1" si="6"/>
        <v>44859</v>
      </c>
      <c r="B13" s="4">
        <f t="shared" ca="1" si="7"/>
        <v>44905</v>
      </c>
      <c r="C13" s="4">
        <f t="shared" ca="1" si="8"/>
        <v>44908</v>
      </c>
      <c r="D13" s="4">
        <f t="shared" ca="1" si="9"/>
        <v>44762</v>
      </c>
      <c r="E13" s="4">
        <f t="shared" ca="1" si="10"/>
        <v>44680</v>
      </c>
      <c r="G13" s="7" t="s">
        <v>609</v>
      </c>
      <c r="XFD13">
        <f t="shared" ca="1" si="5"/>
        <v>171</v>
      </c>
    </row>
    <row r="14" spans="1:7 16384:16384" x14ac:dyDescent="0.2">
      <c r="A14" s="4">
        <f t="shared" ca="1" si="6"/>
        <v>44640</v>
      </c>
      <c r="B14" s="4">
        <f t="shared" ca="1" si="7"/>
        <v>44919</v>
      </c>
      <c r="C14" s="4">
        <f t="shared" ca="1" si="8"/>
        <v>44574</v>
      </c>
      <c r="D14" s="4">
        <f t="shared" ca="1" si="9"/>
        <v>44701</v>
      </c>
      <c r="E14" s="4">
        <f t="shared" ca="1" si="10"/>
        <v>44646</v>
      </c>
      <c r="G14" s="7" t="s">
        <v>643</v>
      </c>
      <c r="XFD14">
        <f t="shared" ca="1" si="5"/>
        <v>139</v>
      </c>
    </row>
    <row r="15" spans="1:7 16384:16384" x14ac:dyDescent="0.2">
      <c r="A15" s="4">
        <f t="shared" ca="1" si="6"/>
        <v>44715</v>
      </c>
      <c r="B15" s="4">
        <f t="shared" ca="1" si="7"/>
        <v>44887</v>
      </c>
      <c r="C15" s="4">
        <f t="shared" ca="1" si="8"/>
        <v>44847</v>
      </c>
      <c r="D15" s="4">
        <f t="shared" ca="1" si="9"/>
        <v>44910</v>
      </c>
      <c r="E15" s="4">
        <f t="shared" ca="1" si="10"/>
        <v>44660</v>
      </c>
      <c r="G15" s="7" t="s">
        <v>644</v>
      </c>
      <c r="XFD15">
        <f t="shared" ca="1" si="5"/>
        <v>-91</v>
      </c>
    </row>
    <row r="16" spans="1:7 16384:16384" x14ac:dyDescent="0.2">
      <c r="A16" s="4">
        <f t="shared" ca="1" si="6"/>
        <v>44816</v>
      </c>
      <c r="B16" s="4">
        <f t="shared" ca="1" si="7"/>
        <v>44657</v>
      </c>
      <c r="C16" s="4">
        <f t="shared" ca="1" si="8"/>
        <v>44680</v>
      </c>
      <c r="D16" s="4">
        <f t="shared" ca="1" si="9"/>
        <v>44716</v>
      </c>
      <c r="E16" s="4">
        <f t="shared" ca="1" si="10"/>
        <v>44737</v>
      </c>
      <c r="G16" s="7" t="s">
        <v>645</v>
      </c>
      <c r="XFD16">
        <f t="shared" ca="1" si="5"/>
        <v>90</v>
      </c>
    </row>
    <row r="17" spans="1:7 16384:16384" x14ac:dyDescent="0.2">
      <c r="A17" s="4">
        <f t="shared" ca="1" si="6"/>
        <v>44899</v>
      </c>
      <c r="B17" s="4">
        <f t="shared" ca="1" si="7"/>
        <v>44838</v>
      </c>
      <c r="C17" s="4">
        <f t="shared" ca="1" si="8"/>
        <v>44645</v>
      </c>
      <c r="D17" s="4">
        <f t="shared" ca="1" si="9"/>
        <v>44880</v>
      </c>
      <c r="E17" s="4">
        <f t="shared" ca="1" si="10"/>
        <v>44616</v>
      </c>
      <c r="G17" s="7" t="s">
        <v>647</v>
      </c>
      <c r="XFD17">
        <f t="shared" ca="1" si="5"/>
        <v>51</v>
      </c>
    </row>
    <row r="18" spans="1:7 16384:16384" x14ac:dyDescent="0.2">
      <c r="A18" s="4">
        <f t="shared" ca="1" si="6"/>
        <v>44570</v>
      </c>
      <c r="B18" s="4">
        <f t="shared" ca="1" si="7"/>
        <v>44799</v>
      </c>
      <c r="C18" s="4">
        <f t="shared" ca="1" si="8"/>
        <v>44672</v>
      </c>
      <c r="D18" s="4">
        <f t="shared" ca="1" si="9"/>
        <v>44731</v>
      </c>
      <c r="E18" s="4">
        <f t="shared" ca="1" si="10"/>
        <v>44851</v>
      </c>
      <c r="G18" s="7" t="s">
        <v>648</v>
      </c>
      <c r="XFD18">
        <f t="shared" ca="1" si="5"/>
        <v>154</v>
      </c>
    </row>
    <row r="19" spans="1:7 16384:16384" x14ac:dyDescent="0.2">
      <c r="A19" s="4">
        <f t="shared" ca="1" si="6"/>
        <v>44802</v>
      </c>
      <c r="B19" s="4">
        <f t="shared" ca="1" si="7"/>
        <v>44902</v>
      </c>
      <c r="C19" s="4">
        <f t="shared" ca="1" si="8"/>
        <v>44777</v>
      </c>
      <c r="D19" s="4">
        <f t="shared" ca="1" si="9"/>
        <v>44696</v>
      </c>
      <c r="E19" s="4">
        <f t="shared" ca="1" si="10"/>
        <v>44613</v>
      </c>
      <c r="G19" s="7"/>
      <c r="XFD19">
        <f t="shared" ca="1" si="5"/>
        <v>-116</v>
      </c>
    </row>
    <row r="20" spans="1:7 16384:16384" x14ac:dyDescent="0.2">
      <c r="A20" s="4">
        <f t="shared" ca="1" si="6"/>
        <v>44759</v>
      </c>
      <c r="B20" s="4">
        <f t="shared" ca="1" si="7"/>
        <v>44632</v>
      </c>
      <c r="C20" s="4">
        <f t="shared" ca="1" si="8"/>
        <v>44767</v>
      </c>
      <c r="D20" s="4">
        <f t="shared" ca="1" si="9"/>
        <v>44784</v>
      </c>
      <c r="E20" s="4">
        <f t="shared" ca="1" si="10"/>
        <v>44720</v>
      </c>
      <c r="XFD20">
        <f t="shared" ca="1" si="5"/>
        <v>-179</v>
      </c>
    </row>
    <row r="21" spans="1:7 16384:16384" x14ac:dyDescent="0.2">
      <c r="A21" s="4">
        <f t="shared" ca="1" si="6"/>
        <v>44786</v>
      </c>
      <c r="B21" s="4">
        <f t="shared" ca="1" si="7"/>
        <v>44569</v>
      </c>
      <c r="C21" s="4">
        <f t="shared" ca="1" si="8"/>
        <v>44603</v>
      </c>
      <c r="D21" s="4">
        <f t="shared" ca="1" si="9"/>
        <v>44922</v>
      </c>
      <c r="E21" s="4">
        <f t="shared" ca="1" si="10"/>
        <v>44750</v>
      </c>
      <c r="XFD21">
        <f t="shared" ca="1" si="5"/>
        <v>157</v>
      </c>
    </row>
    <row r="22" spans="1:7 16384:16384" x14ac:dyDescent="0.2">
      <c r="XFD22">
        <f t="shared" ca="1" si="5"/>
        <v>160</v>
      </c>
    </row>
    <row r="23" spans="1:7 16384:16384" x14ac:dyDescent="0.2">
      <c r="A23" s="46" t="s">
        <v>621</v>
      </c>
      <c r="B23" s="46" t="s">
        <v>611</v>
      </c>
      <c r="C23" s="25">
        <f t="shared" ref="C23:C32" ca="1" si="11">TODAY()+XFD21</f>
        <v>44905</v>
      </c>
      <c r="D23" s="47" t="s">
        <v>631</v>
      </c>
      <c r="E23" s="4" t="s">
        <v>658</v>
      </c>
      <c r="G23" s="7" t="s">
        <v>652</v>
      </c>
      <c r="XFD23">
        <f t="shared" ca="1" si="5"/>
        <v>-174</v>
      </c>
    </row>
    <row r="24" spans="1:7 16384:16384" x14ac:dyDescent="0.2">
      <c r="A24" s="46" t="s">
        <v>622</v>
      </c>
      <c r="B24" s="46" t="s">
        <v>612</v>
      </c>
      <c r="C24" s="25">
        <f t="shared" ca="1" si="11"/>
        <v>44908</v>
      </c>
      <c r="D24" s="47" t="s">
        <v>632</v>
      </c>
      <c r="E24" s="4" t="s">
        <v>659</v>
      </c>
      <c r="G24" s="48" t="s">
        <v>657</v>
      </c>
      <c r="XFD24">
        <f t="shared" ca="1" si="5"/>
        <v>99</v>
      </c>
    </row>
    <row r="25" spans="1:7 16384:16384" x14ac:dyDescent="0.2">
      <c r="A25" s="46" t="s">
        <v>623</v>
      </c>
      <c r="B25" s="46" t="s">
        <v>613</v>
      </c>
      <c r="C25" s="25">
        <f t="shared" ca="1" si="11"/>
        <v>44574</v>
      </c>
      <c r="D25" s="47" t="s">
        <v>633</v>
      </c>
      <c r="E25" s="4" t="s">
        <v>641</v>
      </c>
      <c r="G25" s="48" t="s">
        <v>667</v>
      </c>
      <c r="XFD25">
        <f t="shared" ca="1" si="5"/>
        <v>-68</v>
      </c>
    </row>
    <row r="26" spans="1:7 16384:16384" x14ac:dyDescent="0.2">
      <c r="A26" s="46" t="s">
        <v>624</v>
      </c>
      <c r="B26" s="46" t="s">
        <v>614</v>
      </c>
      <c r="C26" s="25">
        <f t="shared" ca="1" si="11"/>
        <v>44847</v>
      </c>
      <c r="D26" s="47" t="s">
        <v>634</v>
      </c>
      <c r="E26" s="4" t="s">
        <v>660</v>
      </c>
      <c r="G26" s="7" t="s">
        <v>668</v>
      </c>
      <c r="XFD26">
        <f t="shared" ca="1" si="5"/>
        <v>-103</v>
      </c>
    </row>
    <row r="27" spans="1:7 16384:16384" x14ac:dyDescent="0.2">
      <c r="A27" s="46" t="s">
        <v>625</v>
      </c>
      <c r="B27" s="46" t="s">
        <v>615</v>
      </c>
      <c r="C27" s="25">
        <f t="shared" ca="1" si="11"/>
        <v>44680</v>
      </c>
      <c r="D27" s="47" t="s">
        <v>635</v>
      </c>
      <c r="E27" s="4" t="s">
        <v>661</v>
      </c>
      <c r="XFD27">
        <f t="shared" ca="1" si="5"/>
        <v>-76</v>
      </c>
    </row>
    <row r="28" spans="1:7 16384:16384" x14ac:dyDescent="0.2">
      <c r="A28" s="46" t="s">
        <v>626</v>
      </c>
      <c r="B28" s="46" t="s">
        <v>616</v>
      </c>
      <c r="C28" s="25">
        <f t="shared" ca="1" si="11"/>
        <v>44645</v>
      </c>
      <c r="D28" s="47" t="s">
        <v>636</v>
      </c>
      <c r="E28" s="4" t="s">
        <v>642</v>
      </c>
      <c r="G28" s="23" t="s">
        <v>653</v>
      </c>
      <c r="XFD28">
        <f t="shared" ca="1" si="5"/>
        <v>29</v>
      </c>
    </row>
    <row r="29" spans="1:7 16384:16384" x14ac:dyDescent="0.2">
      <c r="A29" s="46" t="s">
        <v>627</v>
      </c>
      <c r="B29" s="46" t="s">
        <v>617</v>
      </c>
      <c r="C29" s="25">
        <f t="shared" ca="1" si="11"/>
        <v>44672</v>
      </c>
      <c r="D29" s="47" t="s">
        <v>637</v>
      </c>
      <c r="E29" s="4" t="s">
        <v>662</v>
      </c>
      <c r="G29" s="23" t="s">
        <v>654</v>
      </c>
      <c r="XFD29">
        <f t="shared" ca="1" si="5"/>
        <v>19</v>
      </c>
    </row>
    <row r="30" spans="1:7 16384:16384" x14ac:dyDescent="0.2">
      <c r="A30" s="46" t="s">
        <v>628</v>
      </c>
      <c r="B30" s="46" t="s">
        <v>618</v>
      </c>
      <c r="C30" s="25">
        <f t="shared" ca="1" si="11"/>
        <v>44777</v>
      </c>
      <c r="D30" s="47" t="s">
        <v>638</v>
      </c>
      <c r="E30" s="4" t="s">
        <v>663</v>
      </c>
      <c r="G30" s="23" t="s">
        <v>655</v>
      </c>
      <c r="XFD30">
        <f t="shared" ca="1" si="5"/>
        <v>-145</v>
      </c>
    </row>
    <row r="31" spans="1:7 16384:16384" x14ac:dyDescent="0.2">
      <c r="A31" s="46" t="s">
        <v>629</v>
      </c>
      <c r="B31" s="46" t="s">
        <v>619</v>
      </c>
      <c r="C31" s="25">
        <f t="shared" ca="1" si="11"/>
        <v>44767</v>
      </c>
      <c r="D31" s="47" t="s">
        <v>639</v>
      </c>
      <c r="E31" s="4" t="s">
        <v>664</v>
      </c>
      <c r="G31" s="23" t="s">
        <v>656</v>
      </c>
      <c r="XFD31">
        <f t="shared" ca="1" si="5"/>
        <v>-7</v>
      </c>
    </row>
    <row r="32" spans="1:7 16384:16384" x14ac:dyDescent="0.2">
      <c r="A32" s="46" t="s">
        <v>630</v>
      </c>
      <c r="B32" s="46" t="s">
        <v>620</v>
      </c>
      <c r="C32" s="25">
        <f t="shared" ca="1" si="11"/>
        <v>44603</v>
      </c>
      <c r="D32" s="47" t="s">
        <v>640</v>
      </c>
      <c r="E32" s="4" t="s">
        <v>665</v>
      </c>
      <c r="G32" s="23" t="s">
        <v>666</v>
      </c>
      <c r="XFD32">
        <f t="shared" ca="1" si="5"/>
        <v>14</v>
      </c>
    </row>
    <row r="33" spans="1:3 16384:16384" x14ac:dyDescent="0.2">
      <c r="A33" s="45"/>
      <c r="B33" s="45"/>
      <c r="XFD33">
        <f t="shared" ref="XFD33:XFD50" ca="1" si="12">RANDBETWEEN(-182,183)</f>
        <v>-47</v>
      </c>
    </row>
    <row r="34" spans="1:3 16384:16384" x14ac:dyDescent="0.2">
      <c r="A34" s="45"/>
      <c r="B34" s="45"/>
      <c r="XFD34">
        <f t="shared" ca="1" si="12"/>
        <v>162</v>
      </c>
    </row>
    <row r="35" spans="1:3 16384:16384" x14ac:dyDescent="0.2">
      <c r="A35" s="45"/>
      <c r="B35" s="45"/>
      <c r="XFD35">
        <f t="shared" ca="1" si="12"/>
        <v>-32</v>
      </c>
    </row>
    <row r="36" spans="1:3 16384:16384" x14ac:dyDescent="0.2">
      <c r="A36" s="45"/>
      <c r="B36" s="45"/>
      <c r="C36" s="42"/>
      <c r="XFD36">
        <f t="shared" ca="1" si="12"/>
        <v>132</v>
      </c>
    </row>
    <row r="37" spans="1:3 16384:16384" x14ac:dyDescent="0.2">
      <c r="A37" s="45"/>
      <c r="B37" s="45"/>
      <c r="XFD37">
        <f t="shared" ca="1" si="12"/>
        <v>-17</v>
      </c>
    </row>
    <row r="38" spans="1:3 16384:16384" x14ac:dyDescent="0.2">
      <c r="A38" s="45"/>
      <c r="B38" s="45"/>
      <c r="XFD38">
        <f t="shared" ca="1" si="12"/>
        <v>-52</v>
      </c>
    </row>
    <row r="39" spans="1:3 16384:16384" x14ac:dyDescent="0.2">
      <c r="A39" s="45"/>
      <c r="B39" s="45"/>
      <c r="XFD39">
        <f t="shared" ca="1" si="12"/>
        <v>36</v>
      </c>
    </row>
    <row r="40" spans="1:3 16384:16384" x14ac:dyDescent="0.2">
      <c r="A40" s="45"/>
      <c r="B40" s="45"/>
      <c r="XFD40">
        <f t="shared" ca="1" si="12"/>
        <v>174</v>
      </c>
    </row>
    <row r="41" spans="1:3 16384:16384" x14ac:dyDescent="0.2">
      <c r="A41" s="45"/>
      <c r="B41" s="45"/>
      <c r="XFD41">
        <f t="shared" ca="1" si="12"/>
        <v>81</v>
      </c>
    </row>
    <row r="42" spans="1:3 16384:16384" x14ac:dyDescent="0.2">
      <c r="A42" s="45"/>
      <c r="B42" s="45"/>
      <c r="XFD42">
        <f t="shared" ca="1" si="12"/>
        <v>-68</v>
      </c>
    </row>
    <row r="43" spans="1:3 16384:16384" x14ac:dyDescent="0.2">
      <c r="A43" s="45"/>
      <c r="B43" s="45"/>
      <c r="XFD43">
        <f t="shared" ca="1" si="12"/>
        <v>-102</v>
      </c>
    </row>
    <row r="44" spans="1:3 16384:16384" x14ac:dyDescent="0.2">
      <c r="A44" s="45"/>
      <c r="B44" s="45"/>
      <c r="XFD44">
        <f t="shared" ca="1" si="12"/>
        <v>-88</v>
      </c>
    </row>
    <row r="45" spans="1:3 16384:16384" x14ac:dyDescent="0.2">
      <c r="A45" s="45"/>
      <c r="B45" s="45"/>
      <c r="XFD45">
        <f t="shared" ca="1" si="12"/>
        <v>-11</v>
      </c>
    </row>
    <row r="46" spans="1:3 16384:16384" x14ac:dyDescent="0.2">
      <c r="A46" s="45"/>
      <c r="B46" s="45"/>
      <c r="XFD46">
        <f t="shared" ca="1" si="12"/>
        <v>-132</v>
      </c>
    </row>
    <row r="47" spans="1:3 16384:16384" x14ac:dyDescent="0.2">
      <c r="A47" s="45"/>
      <c r="B47" s="45"/>
      <c r="XFD47">
        <f t="shared" ca="1" si="12"/>
        <v>103</v>
      </c>
    </row>
    <row r="48" spans="1:3 16384:16384" x14ac:dyDescent="0.2">
      <c r="A48" s="45"/>
      <c r="B48" s="45"/>
      <c r="XFD48">
        <f t="shared" ca="1" si="12"/>
        <v>-135</v>
      </c>
    </row>
    <row r="49" spans="1:2 16384:16384" x14ac:dyDescent="0.2">
      <c r="A49" s="45"/>
      <c r="B49" s="45"/>
      <c r="XFD49">
        <f t="shared" ca="1" si="12"/>
        <v>-28</v>
      </c>
    </row>
    <row r="50" spans="1:2 16384:16384" x14ac:dyDescent="0.2">
      <c r="A50" s="45"/>
      <c r="B50" s="45"/>
      <c r="XFD50">
        <f t="shared" ca="1" si="12"/>
        <v>2</v>
      </c>
    </row>
    <row r="51" spans="1:2 16384:16384" x14ac:dyDescent="0.2">
      <c r="A51" s="45"/>
    </row>
    <row r="52" spans="1:2 16384:16384" x14ac:dyDescent="0.2">
      <c r="A52" s="45"/>
    </row>
    <row r="53" spans="1:2 16384:16384" x14ac:dyDescent="0.2">
      <c r="A53" s="45"/>
    </row>
    <row r="54" spans="1:2 16384:16384" x14ac:dyDescent="0.2">
      <c r="A54" s="45"/>
    </row>
    <row r="55" spans="1:2 16384:16384" x14ac:dyDescent="0.2">
      <c r="A55" s="45"/>
    </row>
    <row r="56" spans="1:2 16384:16384" x14ac:dyDescent="0.2">
      <c r="A56" s="45"/>
    </row>
    <row r="57" spans="1:2 16384:16384" x14ac:dyDescent="0.2">
      <c r="A57" s="45"/>
    </row>
    <row r="58" spans="1:2 16384:16384" x14ac:dyDescent="0.2">
      <c r="A58" s="45"/>
    </row>
    <row r="59" spans="1:2 16384:16384" x14ac:dyDescent="0.2">
      <c r="A59" s="45"/>
    </row>
    <row r="60" spans="1:2 16384:16384" x14ac:dyDescent="0.2">
      <c r="A60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7275-01CB-4EC5-BB88-62C29E940E93}">
  <dimension ref="A1:E210"/>
  <sheetViews>
    <sheetView workbookViewId="0">
      <selection activeCell="L14" sqref="L14"/>
    </sheetView>
  </sheetViews>
  <sheetFormatPr defaultRowHeight="12" customHeight="1" x14ac:dyDescent="0.2"/>
  <cols>
    <col min="1" max="1" width="39.6640625" bestFit="1" customWidth="1"/>
    <col min="2" max="2" width="15.33203125" bestFit="1" customWidth="1"/>
    <col min="3" max="3" width="17.6640625" customWidth="1"/>
  </cols>
  <sheetData>
    <row r="1" spans="1:5" ht="12" customHeight="1" x14ac:dyDescent="0.2">
      <c r="A1" s="27" t="s">
        <v>672</v>
      </c>
      <c r="B1" s="27" t="s">
        <v>673</v>
      </c>
      <c r="C1" s="27" t="s">
        <v>704</v>
      </c>
    </row>
    <row r="2" spans="1:5" ht="12" customHeight="1" x14ac:dyDescent="0.2">
      <c r="A2" s="49" t="s">
        <v>765</v>
      </c>
      <c r="B2" t="s">
        <v>679</v>
      </c>
      <c r="C2" s="25">
        <f ca="1">TODAY()+18</f>
        <v>44766</v>
      </c>
      <c r="E2" s="7" t="s">
        <v>939</v>
      </c>
    </row>
    <row r="3" spans="1:5" ht="12" customHeight="1" x14ac:dyDescent="0.2">
      <c r="A3" s="49" t="s">
        <v>779</v>
      </c>
      <c r="B3" t="s">
        <v>692</v>
      </c>
      <c r="C3" s="25">
        <f ca="1">TODAY()+62</f>
        <v>44810</v>
      </c>
      <c r="E3" s="7" t="s">
        <v>940</v>
      </c>
    </row>
    <row r="4" spans="1:5" ht="12" customHeight="1" x14ac:dyDescent="0.2">
      <c r="A4" s="49" t="s">
        <v>671</v>
      </c>
      <c r="B4" t="s">
        <v>913</v>
      </c>
      <c r="C4" s="25">
        <f ca="1">TODAY()+99</f>
        <v>44847</v>
      </c>
      <c r="E4" s="7" t="s">
        <v>941</v>
      </c>
    </row>
    <row r="5" spans="1:5" ht="12" customHeight="1" x14ac:dyDescent="0.2">
      <c r="A5" s="49" t="s">
        <v>780</v>
      </c>
      <c r="B5" t="s">
        <v>913</v>
      </c>
      <c r="C5" s="25">
        <f ca="1">TODAY()+37</f>
        <v>44785</v>
      </c>
      <c r="E5" s="7" t="s">
        <v>942</v>
      </c>
    </row>
    <row r="6" spans="1:5" ht="12" customHeight="1" x14ac:dyDescent="0.2">
      <c r="A6" s="49" t="s">
        <v>715</v>
      </c>
      <c r="B6" t="s">
        <v>693</v>
      </c>
      <c r="C6" s="25">
        <f ca="1">TODAY()+10</f>
        <v>44758</v>
      </c>
      <c r="E6" s="7" t="s">
        <v>943</v>
      </c>
    </row>
    <row r="7" spans="1:5" ht="12" customHeight="1" x14ac:dyDescent="0.2">
      <c r="A7" s="49" t="s">
        <v>781</v>
      </c>
      <c r="B7" t="s">
        <v>694</v>
      </c>
      <c r="C7" s="25">
        <f ca="1">TODAY()-9</f>
        <v>44739</v>
      </c>
      <c r="E7" s="7" t="s">
        <v>944</v>
      </c>
    </row>
    <row r="8" spans="1:5" ht="12" customHeight="1" x14ac:dyDescent="0.2">
      <c r="A8" s="49" t="s">
        <v>738</v>
      </c>
      <c r="B8" t="s">
        <v>937</v>
      </c>
      <c r="C8" s="25">
        <f ca="1">TODAY()-5</f>
        <v>44743</v>
      </c>
      <c r="E8" s="7" t="s">
        <v>945</v>
      </c>
    </row>
    <row r="9" spans="1:5" ht="12" customHeight="1" x14ac:dyDescent="0.2">
      <c r="A9" s="49" t="s">
        <v>782</v>
      </c>
      <c r="B9" t="s">
        <v>914</v>
      </c>
      <c r="C9" s="25">
        <f ca="1">TODAY()+75</f>
        <v>44823</v>
      </c>
      <c r="E9" s="7"/>
    </row>
    <row r="10" spans="1:5" ht="12" customHeight="1" x14ac:dyDescent="0.2">
      <c r="A10" s="49" t="s">
        <v>669</v>
      </c>
      <c r="B10" t="s">
        <v>926</v>
      </c>
      <c r="C10" s="25">
        <f ca="1">TODAY()+75</f>
        <v>44823</v>
      </c>
    </row>
    <row r="11" spans="1:5" ht="12" customHeight="1" x14ac:dyDescent="0.2">
      <c r="A11" s="49" t="s">
        <v>756</v>
      </c>
      <c r="B11" t="s">
        <v>702</v>
      </c>
      <c r="C11" s="25">
        <f ca="1">TODAY()+108</f>
        <v>44856</v>
      </c>
    </row>
    <row r="12" spans="1:5" ht="12" customHeight="1" x14ac:dyDescent="0.2">
      <c r="A12" s="49" t="s">
        <v>783</v>
      </c>
      <c r="B12" t="s">
        <v>918</v>
      </c>
      <c r="C12" s="25">
        <f ca="1">TODAY()+107</f>
        <v>44855</v>
      </c>
    </row>
    <row r="13" spans="1:5" ht="12" customHeight="1" x14ac:dyDescent="0.2">
      <c r="A13" s="49" t="s">
        <v>784</v>
      </c>
      <c r="B13" t="s">
        <v>927</v>
      </c>
      <c r="C13" s="25">
        <f ca="1">TODAY()+54</f>
        <v>44802</v>
      </c>
    </row>
    <row r="14" spans="1:5" ht="12" customHeight="1" x14ac:dyDescent="0.2">
      <c r="A14" s="49" t="s">
        <v>785</v>
      </c>
      <c r="B14" t="s">
        <v>679</v>
      </c>
      <c r="C14" s="25">
        <f ca="1">TODAY()+68</f>
        <v>44816</v>
      </c>
    </row>
    <row r="15" spans="1:5" ht="12" customHeight="1" x14ac:dyDescent="0.2">
      <c r="A15" s="49" t="s">
        <v>739</v>
      </c>
      <c r="B15" t="s">
        <v>688</v>
      </c>
      <c r="C15" s="25">
        <f ca="1">TODAY()+55</f>
        <v>44803</v>
      </c>
    </row>
    <row r="16" spans="1:5" ht="12" customHeight="1" x14ac:dyDescent="0.2">
      <c r="A16" s="49" t="s">
        <v>786</v>
      </c>
      <c r="B16" t="s">
        <v>924</v>
      </c>
      <c r="C16" s="25">
        <f ca="1">TODAY()+34</f>
        <v>44782</v>
      </c>
    </row>
    <row r="17" spans="1:3" ht="12" customHeight="1" x14ac:dyDescent="0.2">
      <c r="A17" s="49" t="s">
        <v>787</v>
      </c>
      <c r="B17" t="s">
        <v>692</v>
      </c>
      <c r="C17" s="25">
        <f ca="1">TODAY()+91</f>
        <v>44839</v>
      </c>
    </row>
    <row r="18" spans="1:3" ht="12" customHeight="1" x14ac:dyDescent="0.2">
      <c r="A18" s="49" t="s">
        <v>788</v>
      </c>
      <c r="B18" t="s">
        <v>916</v>
      </c>
      <c r="C18" s="25">
        <f ca="1">TODAY()+78</f>
        <v>44826</v>
      </c>
    </row>
    <row r="19" spans="1:3" ht="12" customHeight="1" x14ac:dyDescent="0.2">
      <c r="A19" s="49" t="s">
        <v>789</v>
      </c>
      <c r="B19" t="s">
        <v>932</v>
      </c>
      <c r="C19" s="25">
        <f ca="1">TODAY()+9</f>
        <v>44757</v>
      </c>
    </row>
    <row r="20" spans="1:3" ht="12" customHeight="1" x14ac:dyDescent="0.2">
      <c r="A20" s="49" t="s">
        <v>790</v>
      </c>
      <c r="B20" t="s">
        <v>677</v>
      </c>
      <c r="C20" s="25">
        <f ca="1">TODAY()+63</f>
        <v>44811</v>
      </c>
    </row>
    <row r="21" spans="1:3" ht="12" customHeight="1" x14ac:dyDescent="0.2">
      <c r="A21" s="49" t="s">
        <v>774</v>
      </c>
      <c r="B21" t="s">
        <v>683</v>
      </c>
      <c r="C21" s="25">
        <f ca="1">TODAY()+26</f>
        <v>44774</v>
      </c>
    </row>
    <row r="22" spans="1:3" ht="12" customHeight="1" x14ac:dyDescent="0.2">
      <c r="A22" s="49" t="s">
        <v>727</v>
      </c>
      <c r="B22" t="s">
        <v>686</v>
      </c>
      <c r="C22" s="25">
        <f ca="1">TODAY()+72</f>
        <v>44820</v>
      </c>
    </row>
    <row r="23" spans="1:3" ht="12" customHeight="1" x14ac:dyDescent="0.2">
      <c r="A23" s="49" t="s">
        <v>745</v>
      </c>
      <c r="B23" t="s">
        <v>929</v>
      </c>
      <c r="C23" s="25">
        <f ca="1">TODAY()+65</f>
        <v>44813</v>
      </c>
    </row>
    <row r="24" spans="1:3" ht="12" customHeight="1" x14ac:dyDescent="0.2">
      <c r="A24" s="49" t="s">
        <v>724</v>
      </c>
      <c r="B24" t="s">
        <v>676</v>
      </c>
      <c r="C24" s="25">
        <f ca="1">TODAY()+25</f>
        <v>44773</v>
      </c>
    </row>
    <row r="25" spans="1:3" ht="12" customHeight="1" x14ac:dyDescent="0.2">
      <c r="A25" s="49" t="s">
        <v>791</v>
      </c>
      <c r="B25" t="s">
        <v>687</v>
      </c>
      <c r="C25" s="25">
        <f ca="1">TODAY()+109</f>
        <v>44857</v>
      </c>
    </row>
    <row r="26" spans="1:3" ht="12" customHeight="1" x14ac:dyDescent="0.2">
      <c r="A26" s="49" t="s">
        <v>792</v>
      </c>
      <c r="B26" t="s">
        <v>687</v>
      </c>
      <c r="C26" s="25">
        <f ca="1">TODAY()+11</f>
        <v>44759</v>
      </c>
    </row>
    <row r="27" spans="1:3" ht="12" customHeight="1" x14ac:dyDescent="0.2">
      <c r="A27" s="49" t="s">
        <v>729</v>
      </c>
      <c r="B27" t="s">
        <v>683</v>
      </c>
      <c r="C27" s="25">
        <f ca="1">TODAY()+11</f>
        <v>44759</v>
      </c>
    </row>
    <row r="28" spans="1:3" ht="12" customHeight="1" x14ac:dyDescent="0.2">
      <c r="A28" s="49" t="s">
        <v>793</v>
      </c>
      <c r="B28" t="s">
        <v>680</v>
      </c>
      <c r="C28" s="25">
        <f ca="1">TODAY()+20</f>
        <v>44768</v>
      </c>
    </row>
    <row r="29" spans="1:3" ht="12" customHeight="1" x14ac:dyDescent="0.2">
      <c r="A29" s="49" t="s">
        <v>794</v>
      </c>
      <c r="B29" t="s">
        <v>926</v>
      </c>
      <c r="C29" s="25">
        <f ca="1">TODAY()+65</f>
        <v>44813</v>
      </c>
    </row>
    <row r="30" spans="1:3" ht="12" customHeight="1" x14ac:dyDescent="0.2">
      <c r="A30" s="49" t="s">
        <v>749</v>
      </c>
      <c r="B30" t="s">
        <v>701</v>
      </c>
      <c r="C30" s="25">
        <f ca="1">TODAY()+89</f>
        <v>44837</v>
      </c>
    </row>
    <row r="31" spans="1:3" ht="12" customHeight="1" x14ac:dyDescent="0.2">
      <c r="A31" s="49" t="s">
        <v>795</v>
      </c>
      <c r="B31" t="s">
        <v>933</v>
      </c>
      <c r="C31" s="25">
        <f ca="1">TODAY()+1</f>
        <v>44749</v>
      </c>
    </row>
    <row r="32" spans="1:3" ht="12" customHeight="1" x14ac:dyDescent="0.2">
      <c r="A32" s="49" t="s">
        <v>796</v>
      </c>
      <c r="B32" t="s">
        <v>703</v>
      </c>
      <c r="C32" s="25">
        <f ca="1">TODAY()+0</f>
        <v>44748</v>
      </c>
    </row>
    <row r="33" spans="1:3" ht="12" customHeight="1" x14ac:dyDescent="0.2">
      <c r="A33" s="49" t="s">
        <v>797</v>
      </c>
      <c r="B33" t="s">
        <v>918</v>
      </c>
      <c r="C33" s="25">
        <f ca="1">TODAY()+101</f>
        <v>44849</v>
      </c>
    </row>
    <row r="34" spans="1:3" ht="12" customHeight="1" x14ac:dyDescent="0.2">
      <c r="A34" s="49" t="s">
        <v>737</v>
      </c>
      <c r="B34" t="s">
        <v>927</v>
      </c>
      <c r="C34" s="25">
        <f ca="1">TODAY()+13</f>
        <v>44761</v>
      </c>
    </row>
    <row r="35" spans="1:3" ht="12" customHeight="1" x14ac:dyDescent="0.2">
      <c r="A35" s="49" t="s">
        <v>798</v>
      </c>
      <c r="B35" t="s">
        <v>679</v>
      </c>
      <c r="C35" s="25">
        <f ca="1">TODAY()+99</f>
        <v>44847</v>
      </c>
    </row>
    <row r="36" spans="1:3" ht="12" customHeight="1" x14ac:dyDescent="0.2">
      <c r="A36" s="49" t="s">
        <v>799</v>
      </c>
      <c r="B36" t="s">
        <v>677</v>
      </c>
      <c r="C36" s="25">
        <f ca="1">TODAY()+1</f>
        <v>44749</v>
      </c>
    </row>
    <row r="37" spans="1:3" ht="12" customHeight="1" x14ac:dyDescent="0.2">
      <c r="A37" s="49" t="s">
        <v>800</v>
      </c>
      <c r="B37" t="s">
        <v>933</v>
      </c>
      <c r="C37" s="25">
        <f ca="1">TODAY()+18</f>
        <v>44766</v>
      </c>
    </row>
    <row r="38" spans="1:3" ht="12" customHeight="1" x14ac:dyDescent="0.2">
      <c r="A38" s="49" t="s">
        <v>801</v>
      </c>
      <c r="B38" t="s">
        <v>701</v>
      </c>
      <c r="C38" s="25">
        <f ca="1">TODAY()+21</f>
        <v>44769</v>
      </c>
    </row>
    <row r="39" spans="1:3" ht="12" customHeight="1" x14ac:dyDescent="0.2">
      <c r="A39" s="49" t="s">
        <v>735</v>
      </c>
      <c r="B39" t="s">
        <v>689</v>
      </c>
      <c r="C39" s="25">
        <f ca="1">TODAY()+55</f>
        <v>44803</v>
      </c>
    </row>
    <row r="40" spans="1:3" ht="12" customHeight="1" x14ac:dyDescent="0.2">
      <c r="A40" s="49" t="s">
        <v>802</v>
      </c>
      <c r="B40" t="s">
        <v>914</v>
      </c>
      <c r="C40" s="25">
        <f ca="1">TODAY()+84</f>
        <v>44832</v>
      </c>
    </row>
    <row r="41" spans="1:3" ht="12" customHeight="1" x14ac:dyDescent="0.2">
      <c r="A41" s="49" t="s">
        <v>712</v>
      </c>
      <c r="B41" t="s">
        <v>688</v>
      </c>
      <c r="C41" s="25">
        <f ca="1">TODAY()+37</f>
        <v>44785</v>
      </c>
    </row>
    <row r="42" spans="1:3" ht="12" customHeight="1" x14ac:dyDescent="0.2">
      <c r="A42" s="49" t="s">
        <v>803</v>
      </c>
      <c r="B42" t="s">
        <v>685</v>
      </c>
      <c r="C42" s="25">
        <f ca="1">TODAY()+58</f>
        <v>44806</v>
      </c>
    </row>
    <row r="43" spans="1:3" ht="12" customHeight="1" x14ac:dyDescent="0.2">
      <c r="A43" s="49" t="s">
        <v>804</v>
      </c>
      <c r="B43" t="s">
        <v>913</v>
      </c>
      <c r="C43" s="25">
        <f ca="1">TODAY()+10</f>
        <v>44758</v>
      </c>
    </row>
    <row r="44" spans="1:3" ht="12" customHeight="1" x14ac:dyDescent="0.2">
      <c r="A44" s="49" t="s">
        <v>736</v>
      </c>
      <c r="B44" t="s">
        <v>700</v>
      </c>
      <c r="C44" s="25">
        <f ca="1">TODAY()+88</f>
        <v>44836</v>
      </c>
    </row>
    <row r="45" spans="1:3" ht="12" customHeight="1" x14ac:dyDescent="0.2">
      <c r="A45" s="49" t="s">
        <v>767</v>
      </c>
      <c r="B45" t="s">
        <v>928</v>
      </c>
      <c r="C45" s="25">
        <f ca="1">TODAY()+20</f>
        <v>44768</v>
      </c>
    </row>
    <row r="46" spans="1:3" ht="12" customHeight="1" x14ac:dyDescent="0.2">
      <c r="A46" s="49" t="s">
        <v>775</v>
      </c>
      <c r="B46" t="s">
        <v>680</v>
      </c>
      <c r="C46" s="25">
        <f ca="1">TODAY()+31</f>
        <v>44779</v>
      </c>
    </row>
    <row r="47" spans="1:3" ht="12" customHeight="1" x14ac:dyDescent="0.2">
      <c r="A47" s="49" t="s">
        <v>805</v>
      </c>
      <c r="B47" t="s">
        <v>680</v>
      </c>
      <c r="C47" s="25">
        <f ca="1">TODAY()+8</f>
        <v>44756</v>
      </c>
    </row>
    <row r="48" spans="1:3" ht="12" customHeight="1" x14ac:dyDescent="0.2">
      <c r="A48" s="49" t="s">
        <v>806</v>
      </c>
      <c r="B48" t="s">
        <v>697</v>
      </c>
      <c r="C48" s="25">
        <f ca="1">TODAY()+45</f>
        <v>44793</v>
      </c>
    </row>
    <row r="49" spans="1:3" ht="12" customHeight="1" x14ac:dyDescent="0.2">
      <c r="A49" s="49" t="s">
        <v>807</v>
      </c>
      <c r="B49" t="s">
        <v>933</v>
      </c>
      <c r="C49" s="25">
        <f ca="1">TODAY()+82</f>
        <v>44830</v>
      </c>
    </row>
    <row r="50" spans="1:3" ht="12" customHeight="1" x14ac:dyDescent="0.2">
      <c r="A50" s="49" t="s">
        <v>764</v>
      </c>
      <c r="B50" t="s">
        <v>695</v>
      </c>
      <c r="C50" s="25">
        <f ca="1">TODAY()+2</f>
        <v>44750</v>
      </c>
    </row>
    <row r="51" spans="1:3" ht="12" customHeight="1" x14ac:dyDescent="0.2">
      <c r="A51" s="49" t="s">
        <v>709</v>
      </c>
      <c r="B51" t="s">
        <v>912</v>
      </c>
      <c r="C51" s="25">
        <f ca="1">TODAY()+25</f>
        <v>44773</v>
      </c>
    </row>
    <row r="52" spans="1:3" ht="12" customHeight="1" x14ac:dyDescent="0.2">
      <c r="A52" s="49" t="s">
        <v>711</v>
      </c>
      <c r="B52" t="s">
        <v>934</v>
      </c>
      <c r="C52" s="25">
        <f ca="1">TODAY()+34</f>
        <v>44782</v>
      </c>
    </row>
    <row r="53" spans="1:3" ht="12" customHeight="1" x14ac:dyDescent="0.2">
      <c r="A53" s="49" t="s">
        <v>757</v>
      </c>
      <c r="B53" t="s">
        <v>676</v>
      </c>
      <c r="C53" s="25">
        <f ca="1">TODAY()+30</f>
        <v>44778</v>
      </c>
    </row>
    <row r="54" spans="1:3" ht="12" customHeight="1" x14ac:dyDescent="0.2">
      <c r="A54" s="49" t="s">
        <v>808</v>
      </c>
      <c r="B54" t="s">
        <v>687</v>
      </c>
      <c r="C54" s="25">
        <f ca="1">TODAY()+94</f>
        <v>44842</v>
      </c>
    </row>
    <row r="55" spans="1:3" ht="12" customHeight="1" x14ac:dyDescent="0.2">
      <c r="A55" s="49" t="s">
        <v>809</v>
      </c>
      <c r="B55" t="s">
        <v>692</v>
      </c>
      <c r="C55" s="25">
        <f ca="1">TODAY()+43</f>
        <v>44791</v>
      </c>
    </row>
    <row r="56" spans="1:3" ht="12" customHeight="1" x14ac:dyDescent="0.2">
      <c r="A56" s="49" t="s">
        <v>810</v>
      </c>
      <c r="B56" t="s">
        <v>927</v>
      </c>
      <c r="C56" s="25">
        <f ca="1">TODAY()+45</f>
        <v>44793</v>
      </c>
    </row>
    <row r="57" spans="1:3" ht="12" customHeight="1" x14ac:dyDescent="0.2">
      <c r="A57" s="49" t="s">
        <v>811</v>
      </c>
      <c r="B57" t="s">
        <v>696</v>
      </c>
      <c r="C57" s="25">
        <f ca="1">TODAY()-7</f>
        <v>44741</v>
      </c>
    </row>
    <row r="58" spans="1:3" ht="12" customHeight="1" x14ac:dyDescent="0.2">
      <c r="A58" s="49" t="s">
        <v>670</v>
      </c>
      <c r="B58" t="s">
        <v>700</v>
      </c>
      <c r="C58" s="25">
        <f ca="1">TODAY()+12</f>
        <v>44760</v>
      </c>
    </row>
    <row r="59" spans="1:3" ht="12" customHeight="1" x14ac:dyDescent="0.2">
      <c r="A59" s="49" t="s">
        <v>812</v>
      </c>
      <c r="B59" t="s">
        <v>687</v>
      </c>
      <c r="C59" s="25">
        <f ca="1">TODAY()+24</f>
        <v>44772</v>
      </c>
    </row>
    <row r="60" spans="1:3" ht="12" customHeight="1" x14ac:dyDescent="0.2">
      <c r="A60" s="49" t="s">
        <v>813</v>
      </c>
      <c r="B60" t="s">
        <v>930</v>
      </c>
      <c r="C60" s="25">
        <f ca="1">TODAY()+30</f>
        <v>44778</v>
      </c>
    </row>
    <row r="61" spans="1:3" ht="12" customHeight="1" x14ac:dyDescent="0.2">
      <c r="A61" s="49" t="s">
        <v>814</v>
      </c>
      <c r="B61" t="s">
        <v>685</v>
      </c>
      <c r="C61" s="25">
        <f ca="1">TODAY()+63</f>
        <v>44811</v>
      </c>
    </row>
    <row r="62" spans="1:3" ht="12" customHeight="1" x14ac:dyDescent="0.2">
      <c r="A62" s="49" t="s">
        <v>777</v>
      </c>
      <c r="B62" t="s">
        <v>681</v>
      </c>
      <c r="C62" s="25">
        <f ca="1">TODAY()+106</f>
        <v>44854</v>
      </c>
    </row>
    <row r="63" spans="1:3" ht="12" customHeight="1" x14ac:dyDescent="0.2">
      <c r="A63" s="49" t="s">
        <v>815</v>
      </c>
      <c r="B63" t="s">
        <v>695</v>
      </c>
      <c r="C63" s="25">
        <f ca="1">TODAY()-7</f>
        <v>44741</v>
      </c>
    </row>
    <row r="64" spans="1:3" ht="12" customHeight="1" x14ac:dyDescent="0.2">
      <c r="A64" s="49" t="s">
        <v>816</v>
      </c>
      <c r="B64" t="s">
        <v>683</v>
      </c>
      <c r="C64" s="25">
        <f ca="1">TODAY()+0</f>
        <v>44748</v>
      </c>
    </row>
    <row r="65" spans="1:3" ht="12" customHeight="1" x14ac:dyDescent="0.2">
      <c r="A65" s="49" t="s">
        <v>817</v>
      </c>
      <c r="B65" t="s">
        <v>685</v>
      </c>
      <c r="C65" s="25">
        <f ca="1">TODAY()+35</f>
        <v>44783</v>
      </c>
    </row>
    <row r="66" spans="1:3" ht="12" customHeight="1" x14ac:dyDescent="0.2">
      <c r="A66" s="49" t="s">
        <v>772</v>
      </c>
      <c r="B66" t="s">
        <v>697</v>
      </c>
      <c r="C66" s="25">
        <f ca="1">TODAY()+94</f>
        <v>44842</v>
      </c>
    </row>
    <row r="67" spans="1:3" ht="12" customHeight="1" x14ac:dyDescent="0.2">
      <c r="A67" s="49" t="s">
        <v>818</v>
      </c>
      <c r="B67" t="s">
        <v>679</v>
      </c>
      <c r="C67" s="25">
        <f ca="1">TODAY()+48</f>
        <v>44796</v>
      </c>
    </row>
    <row r="68" spans="1:3" ht="12" customHeight="1" x14ac:dyDescent="0.2">
      <c r="A68" s="49" t="s">
        <v>763</v>
      </c>
      <c r="B68" t="s">
        <v>925</v>
      </c>
      <c r="C68" s="25">
        <f ca="1">TODAY()+68</f>
        <v>44816</v>
      </c>
    </row>
    <row r="69" spans="1:3" ht="12" customHeight="1" x14ac:dyDescent="0.2">
      <c r="A69" s="49" t="s">
        <v>721</v>
      </c>
      <c r="B69" t="s">
        <v>681</v>
      </c>
      <c r="C69" s="25">
        <f ca="1">TODAY()+36</f>
        <v>44784</v>
      </c>
    </row>
    <row r="70" spans="1:3" ht="12" customHeight="1" x14ac:dyDescent="0.2">
      <c r="A70" s="49" t="s">
        <v>706</v>
      </c>
      <c r="B70" t="s">
        <v>921</v>
      </c>
      <c r="C70" s="25">
        <f ca="1">TODAY()+105</f>
        <v>44853</v>
      </c>
    </row>
    <row r="71" spans="1:3" ht="12" customHeight="1" x14ac:dyDescent="0.2">
      <c r="A71" s="49" t="s">
        <v>748</v>
      </c>
      <c r="B71" t="s">
        <v>927</v>
      </c>
      <c r="C71" s="25">
        <f ca="1">TODAY()+53</f>
        <v>44801</v>
      </c>
    </row>
    <row r="72" spans="1:3" ht="12" customHeight="1" x14ac:dyDescent="0.2">
      <c r="A72" s="49" t="s">
        <v>819</v>
      </c>
      <c r="B72" t="s">
        <v>683</v>
      </c>
      <c r="C72" s="25">
        <f ca="1">TODAY()+36</f>
        <v>44784</v>
      </c>
    </row>
    <row r="73" spans="1:3" ht="12" customHeight="1" x14ac:dyDescent="0.2">
      <c r="A73" s="49" t="s">
        <v>716</v>
      </c>
      <c r="B73" t="s">
        <v>699</v>
      </c>
      <c r="C73" s="25">
        <f ca="1">TODAY()+72</f>
        <v>44820</v>
      </c>
    </row>
    <row r="74" spans="1:3" ht="12" customHeight="1" x14ac:dyDescent="0.2">
      <c r="A74" s="49" t="s">
        <v>820</v>
      </c>
      <c r="B74" t="s">
        <v>679</v>
      </c>
      <c r="C74" s="25">
        <f ca="1">TODAY()+46</f>
        <v>44794</v>
      </c>
    </row>
    <row r="75" spans="1:3" ht="12" customHeight="1" x14ac:dyDescent="0.2">
      <c r="A75" s="49" t="s">
        <v>821</v>
      </c>
      <c r="B75" t="s">
        <v>701</v>
      </c>
      <c r="C75" s="25">
        <f ca="1">TODAY()+16</f>
        <v>44764</v>
      </c>
    </row>
    <row r="76" spans="1:3" ht="12" customHeight="1" x14ac:dyDescent="0.2">
      <c r="A76" s="49" t="s">
        <v>822</v>
      </c>
      <c r="B76" t="s">
        <v>675</v>
      </c>
      <c r="C76" s="25">
        <f ca="1">TODAY()+34</f>
        <v>44782</v>
      </c>
    </row>
    <row r="77" spans="1:3" ht="12" customHeight="1" x14ac:dyDescent="0.2">
      <c r="A77" s="49" t="s">
        <v>823</v>
      </c>
      <c r="B77" t="s">
        <v>698</v>
      </c>
      <c r="C77" s="25">
        <f ca="1">TODAY()+17</f>
        <v>44765</v>
      </c>
    </row>
    <row r="78" spans="1:3" ht="12" customHeight="1" x14ac:dyDescent="0.2">
      <c r="A78" s="49" t="s">
        <v>714</v>
      </c>
      <c r="B78" t="s">
        <v>925</v>
      </c>
      <c r="C78" s="25">
        <f ca="1">TODAY()+3</f>
        <v>44751</v>
      </c>
    </row>
    <row r="79" spans="1:3" ht="12" customHeight="1" x14ac:dyDescent="0.2">
      <c r="A79" s="49" t="s">
        <v>713</v>
      </c>
      <c r="B79" t="s">
        <v>911</v>
      </c>
      <c r="C79" s="25">
        <f ca="1">TODAY()+109</f>
        <v>44857</v>
      </c>
    </row>
    <row r="80" spans="1:3" ht="12" customHeight="1" x14ac:dyDescent="0.2">
      <c r="A80" s="49" t="s">
        <v>751</v>
      </c>
      <c r="B80" t="s">
        <v>695</v>
      </c>
      <c r="C80" s="25">
        <f ca="1">TODAY()+67</f>
        <v>44815</v>
      </c>
    </row>
    <row r="81" spans="1:3" ht="12" customHeight="1" x14ac:dyDescent="0.2">
      <c r="A81" s="49" t="s">
        <v>708</v>
      </c>
      <c r="B81" t="s">
        <v>698</v>
      </c>
      <c r="C81" s="25">
        <f ca="1">TODAY()+82</f>
        <v>44830</v>
      </c>
    </row>
    <row r="82" spans="1:3" ht="12" customHeight="1" x14ac:dyDescent="0.2">
      <c r="A82" s="49" t="s">
        <v>824</v>
      </c>
      <c r="B82" t="s">
        <v>691</v>
      </c>
      <c r="C82" s="25">
        <f ca="1">TODAY()+15</f>
        <v>44763</v>
      </c>
    </row>
    <row r="83" spans="1:3" ht="12" customHeight="1" x14ac:dyDescent="0.2">
      <c r="A83" s="49" t="s">
        <v>825</v>
      </c>
      <c r="B83" t="s">
        <v>912</v>
      </c>
      <c r="C83" s="25">
        <f ca="1">TODAY()+54</f>
        <v>44802</v>
      </c>
    </row>
    <row r="84" spans="1:3" ht="12" customHeight="1" x14ac:dyDescent="0.2">
      <c r="A84" s="49" t="s">
        <v>826</v>
      </c>
      <c r="B84" t="s">
        <v>675</v>
      </c>
      <c r="C84" s="25">
        <f ca="1">TODAY()+73</f>
        <v>44821</v>
      </c>
    </row>
    <row r="85" spans="1:3" ht="12" customHeight="1" x14ac:dyDescent="0.2">
      <c r="A85" s="49" t="s">
        <v>827</v>
      </c>
      <c r="B85" t="s">
        <v>686</v>
      </c>
      <c r="C85" s="25">
        <f ca="1">TODAY()+88</f>
        <v>44836</v>
      </c>
    </row>
    <row r="86" spans="1:3" ht="12" customHeight="1" x14ac:dyDescent="0.2">
      <c r="A86" s="49" t="s">
        <v>828</v>
      </c>
      <c r="B86" t="s">
        <v>914</v>
      </c>
      <c r="C86" s="25">
        <f ca="1">TODAY()+10</f>
        <v>44758</v>
      </c>
    </row>
    <row r="87" spans="1:3" ht="12" customHeight="1" x14ac:dyDescent="0.2">
      <c r="A87" s="49" t="s">
        <v>829</v>
      </c>
      <c r="B87" t="s">
        <v>933</v>
      </c>
      <c r="C87" s="25">
        <f ca="1">TODAY()+72</f>
        <v>44820</v>
      </c>
    </row>
    <row r="88" spans="1:3" ht="12" customHeight="1" x14ac:dyDescent="0.2">
      <c r="A88" s="49" t="s">
        <v>768</v>
      </c>
      <c r="B88" t="s">
        <v>674</v>
      </c>
      <c r="C88" s="25">
        <f ca="1">TODAY()+37</f>
        <v>44785</v>
      </c>
    </row>
    <row r="89" spans="1:3" ht="12" customHeight="1" x14ac:dyDescent="0.2">
      <c r="A89" s="49" t="s">
        <v>830</v>
      </c>
      <c r="B89" t="s">
        <v>701</v>
      </c>
      <c r="C89" s="25">
        <f ca="1">TODAY()+12</f>
        <v>44760</v>
      </c>
    </row>
    <row r="90" spans="1:3" ht="12" customHeight="1" x14ac:dyDescent="0.2">
      <c r="A90" s="49" t="s">
        <v>831</v>
      </c>
      <c r="B90" t="s">
        <v>699</v>
      </c>
      <c r="C90" s="25">
        <f ca="1">TODAY()-4</f>
        <v>44744</v>
      </c>
    </row>
    <row r="91" spans="1:3" ht="12" customHeight="1" x14ac:dyDescent="0.2">
      <c r="A91" s="49" t="s">
        <v>832</v>
      </c>
      <c r="B91" t="s">
        <v>918</v>
      </c>
      <c r="C91" s="25">
        <f ca="1">TODAY()+70</f>
        <v>44818</v>
      </c>
    </row>
    <row r="92" spans="1:3" ht="12" customHeight="1" x14ac:dyDescent="0.2">
      <c r="A92" s="49" t="s">
        <v>833</v>
      </c>
      <c r="B92" t="s">
        <v>928</v>
      </c>
      <c r="C92" s="25">
        <f ca="1">TODAY()+30</f>
        <v>44778</v>
      </c>
    </row>
    <row r="93" spans="1:3" ht="12" customHeight="1" x14ac:dyDescent="0.2">
      <c r="A93" s="49" t="s">
        <v>834</v>
      </c>
      <c r="B93" t="s">
        <v>934</v>
      </c>
      <c r="C93" s="25">
        <f ca="1">TODAY()+39</f>
        <v>44787</v>
      </c>
    </row>
    <row r="94" spans="1:3" ht="12" customHeight="1" x14ac:dyDescent="0.2">
      <c r="A94" s="49" t="s">
        <v>752</v>
      </c>
      <c r="B94" t="s">
        <v>702</v>
      </c>
      <c r="C94" s="25">
        <f ca="1">TODAY()+87</f>
        <v>44835</v>
      </c>
    </row>
    <row r="95" spans="1:3" ht="12" customHeight="1" x14ac:dyDescent="0.2">
      <c r="A95" s="49" t="s">
        <v>718</v>
      </c>
      <c r="B95" t="s">
        <v>683</v>
      </c>
      <c r="C95" s="25">
        <f ca="1">TODAY()+91</f>
        <v>44839</v>
      </c>
    </row>
    <row r="96" spans="1:3" ht="12" customHeight="1" x14ac:dyDescent="0.2">
      <c r="A96" s="49" t="s">
        <v>835</v>
      </c>
      <c r="B96" t="s">
        <v>922</v>
      </c>
      <c r="C96" s="25">
        <f ca="1">TODAY()+30</f>
        <v>44778</v>
      </c>
    </row>
    <row r="97" spans="1:3" ht="12" customHeight="1" x14ac:dyDescent="0.2">
      <c r="A97" s="49" t="s">
        <v>836</v>
      </c>
      <c r="B97" t="s">
        <v>925</v>
      </c>
      <c r="C97" s="25">
        <f ca="1">TODAY()+51</f>
        <v>44799</v>
      </c>
    </row>
    <row r="98" spans="1:3" ht="12" customHeight="1" x14ac:dyDescent="0.2">
      <c r="A98" s="49" t="s">
        <v>837</v>
      </c>
      <c r="B98" t="s">
        <v>938</v>
      </c>
      <c r="C98" s="25">
        <f ca="1">TODAY()+48</f>
        <v>44796</v>
      </c>
    </row>
    <row r="99" spans="1:3" ht="12" customHeight="1" x14ac:dyDescent="0.2">
      <c r="A99" s="49" t="s">
        <v>838</v>
      </c>
      <c r="B99" t="s">
        <v>680</v>
      </c>
      <c r="C99" s="25">
        <f ca="1">TODAY()+28</f>
        <v>44776</v>
      </c>
    </row>
    <row r="100" spans="1:3" ht="12" customHeight="1" x14ac:dyDescent="0.2">
      <c r="A100" s="49" t="s">
        <v>744</v>
      </c>
      <c r="B100" t="s">
        <v>686</v>
      </c>
      <c r="C100" s="25">
        <f ca="1">TODAY()+72</f>
        <v>44820</v>
      </c>
    </row>
    <row r="101" spans="1:3" ht="12" customHeight="1" x14ac:dyDescent="0.2">
      <c r="A101" s="49" t="s">
        <v>839</v>
      </c>
      <c r="B101" t="s">
        <v>674</v>
      </c>
      <c r="C101" s="25">
        <f ca="1">TODAY()+92</f>
        <v>44840</v>
      </c>
    </row>
    <row r="102" spans="1:3" ht="12" customHeight="1" x14ac:dyDescent="0.2">
      <c r="A102" s="49" t="s">
        <v>840</v>
      </c>
      <c r="B102" t="s">
        <v>915</v>
      </c>
      <c r="C102" s="25">
        <f ca="1">TODAY()+89</f>
        <v>44837</v>
      </c>
    </row>
    <row r="103" spans="1:3" ht="12" customHeight="1" x14ac:dyDescent="0.2">
      <c r="A103" s="49" t="s">
        <v>841</v>
      </c>
      <c r="B103" t="s">
        <v>690</v>
      </c>
      <c r="C103" s="25">
        <f ca="1">TODAY()+88</f>
        <v>44836</v>
      </c>
    </row>
    <row r="104" spans="1:3" ht="12" customHeight="1" x14ac:dyDescent="0.2">
      <c r="A104" s="49" t="s">
        <v>842</v>
      </c>
      <c r="B104" t="s">
        <v>674</v>
      </c>
      <c r="C104" s="25">
        <f ca="1">TODAY()+31</f>
        <v>44779</v>
      </c>
    </row>
    <row r="105" spans="1:3" ht="12" customHeight="1" x14ac:dyDescent="0.2">
      <c r="A105" s="49" t="s">
        <v>843</v>
      </c>
      <c r="B105" t="s">
        <v>695</v>
      </c>
      <c r="C105" s="25">
        <f ca="1">TODAY()+25</f>
        <v>44773</v>
      </c>
    </row>
    <row r="106" spans="1:3" ht="12" customHeight="1" x14ac:dyDescent="0.2">
      <c r="A106" s="49" t="s">
        <v>759</v>
      </c>
      <c r="B106" t="s">
        <v>936</v>
      </c>
      <c r="C106" s="25">
        <f ca="1">TODAY()+53</f>
        <v>44801</v>
      </c>
    </row>
    <row r="107" spans="1:3" ht="12" customHeight="1" x14ac:dyDescent="0.2">
      <c r="A107" s="49" t="s">
        <v>753</v>
      </c>
      <c r="B107" t="s">
        <v>694</v>
      </c>
      <c r="C107" s="25">
        <f ca="1">TODAY()+35</f>
        <v>44783</v>
      </c>
    </row>
    <row r="108" spans="1:3" ht="12" customHeight="1" x14ac:dyDescent="0.2">
      <c r="A108" s="49" t="s">
        <v>844</v>
      </c>
      <c r="B108" t="s">
        <v>687</v>
      </c>
      <c r="C108" s="25">
        <f ca="1">TODAY()+25</f>
        <v>44773</v>
      </c>
    </row>
    <row r="109" spans="1:3" ht="12" customHeight="1" x14ac:dyDescent="0.2">
      <c r="A109" s="49" t="s">
        <v>845</v>
      </c>
      <c r="B109" t="s">
        <v>674</v>
      </c>
      <c r="C109" s="25">
        <f ca="1">TODAY()+83</f>
        <v>44831</v>
      </c>
    </row>
    <row r="110" spans="1:3" ht="12" customHeight="1" x14ac:dyDescent="0.2">
      <c r="A110" s="49" t="s">
        <v>743</v>
      </c>
      <c r="B110" t="s">
        <v>699</v>
      </c>
      <c r="C110" s="25">
        <f ca="1">TODAY()-8</f>
        <v>44740</v>
      </c>
    </row>
    <row r="111" spans="1:3" ht="12" customHeight="1" x14ac:dyDescent="0.2">
      <c r="A111" s="49" t="s">
        <v>728</v>
      </c>
      <c r="B111" t="s">
        <v>936</v>
      </c>
      <c r="C111" s="25">
        <f ca="1">TODAY()+51</f>
        <v>44799</v>
      </c>
    </row>
    <row r="112" spans="1:3" ht="12" customHeight="1" x14ac:dyDescent="0.2">
      <c r="A112" s="49" t="s">
        <v>846</v>
      </c>
      <c r="B112" t="s">
        <v>914</v>
      </c>
      <c r="C112" s="25">
        <f ca="1">TODAY()+106</f>
        <v>44854</v>
      </c>
    </row>
    <row r="113" spans="1:3" ht="12" customHeight="1" x14ac:dyDescent="0.2">
      <c r="A113" s="49" t="s">
        <v>847</v>
      </c>
      <c r="B113" t="s">
        <v>682</v>
      </c>
      <c r="C113" s="25">
        <f ca="1">TODAY()+82</f>
        <v>44830</v>
      </c>
    </row>
    <row r="114" spans="1:3" ht="12" customHeight="1" x14ac:dyDescent="0.2">
      <c r="A114" s="49" t="s">
        <v>848</v>
      </c>
      <c r="B114" t="s">
        <v>934</v>
      </c>
      <c r="C114" s="25">
        <f ca="1">TODAY()+60</f>
        <v>44808</v>
      </c>
    </row>
    <row r="115" spans="1:3" ht="12" customHeight="1" x14ac:dyDescent="0.2">
      <c r="A115" s="49" t="s">
        <v>849</v>
      </c>
      <c r="B115" t="s">
        <v>914</v>
      </c>
      <c r="C115" s="25">
        <f ca="1">TODAY()+98</f>
        <v>44846</v>
      </c>
    </row>
    <row r="116" spans="1:3" ht="12" customHeight="1" x14ac:dyDescent="0.2">
      <c r="A116" s="49" t="s">
        <v>850</v>
      </c>
      <c r="B116" t="s">
        <v>921</v>
      </c>
      <c r="C116" s="25">
        <f ca="1">TODAY()+12</f>
        <v>44760</v>
      </c>
    </row>
    <row r="117" spans="1:3" ht="12" customHeight="1" x14ac:dyDescent="0.2">
      <c r="A117" s="49" t="s">
        <v>741</v>
      </c>
      <c r="B117" t="s">
        <v>688</v>
      </c>
      <c r="C117" s="25">
        <f ca="1">TODAY()+45</f>
        <v>44793</v>
      </c>
    </row>
    <row r="118" spans="1:3" ht="12" customHeight="1" x14ac:dyDescent="0.2">
      <c r="A118" s="49" t="s">
        <v>851</v>
      </c>
      <c r="B118" t="s">
        <v>917</v>
      </c>
      <c r="C118" s="25">
        <f ca="1">TODAY()+62</f>
        <v>44810</v>
      </c>
    </row>
    <row r="119" spans="1:3" ht="12" customHeight="1" x14ac:dyDescent="0.2">
      <c r="A119" s="49" t="s">
        <v>852</v>
      </c>
      <c r="B119" t="s">
        <v>701</v>
      </c>
      <c r="C119" s="25">
        <f ca="1">TODAY()+0</f>
        <v>44748</v>
      </c>
    </row>
    <row r="120" spans="1:3" ht="12" customHeight="1" x14ac:dyDescent="0.2">
      <c r="A120" s="49" t="s">
        <v>719</v>
      </c>
      <c r="B120" t="s">
        <v>696</v>
      </c>
      <c r="C120" s="25">
        <f ca="1">TODAY()+72</f>
        <v>44820</v>
      </c>
    </row>
    <row r="121" spans="1:3" ht="12" customHeight="1" x14ac:dyDescent="0.2">
      <c r="A121" s="49" t="s">
        <v>853</v>
      </c>
      <c r="B121" t="s">
        <v>687</v>
      </c>
      <c r="C121" s="25">
        <f ca="1">TODAY()-5</f>
        <v>44743</v>
      </c>
    </row>
    <row r="122" spans="1:3" ht="12" customHeight="1" x14ac:dyDescent="0.2">
      <c r="A122" s="49" t="s">
        <v>754</v>
      </c>
      <c r="B122" t="s">
        <v>920</v>
      </c>
      <c r="C122" s="25">
        <f ca="1">TODAY()+91</f>
        <v>44839</v>
      </c>
    </row>
    <row r="123" spans="1:3" ht="12" customHeight="1" x14ac:dyDescent="0.2">
      <c r="A123" s="49" t="s">
        <v>854</v>
      </c>
      <c r="B123" t="s">
        <v>931</v>
      </c>
      <c r="C123" s="25">
        <f ca="1">TODAY()+18</f>
        <v>44766</v>
      </c>
    </row>
    <row r="124" spans="1:3" ht="12" customHeight="1" x14ac:dyDescent="0.2">
      <c r="A124" s="49" t="s">
        <v>855</v>
      </c>
      <c r="B124" t="s">
        <v>699</v>
      </c>
      <c r="C124" s="25">
        <f ca="1">TODAY()+43</f>
        <v>44791</v>
      </c>
    </row>
    <row r="125" spans="1:3" ht="12" customHeight="1" x14ac:dyDescent="0.2">
      <c r="A125" s="49" t="s">
        <v>856</v>
      </c>
      <c r="B125" t="s">
        <v>694</v>
      </c>
      <c r="C125" s="25">
        <f ca="1">TODAY()+73</f>
        <v>44821</v>
      </c>
    </row>
    <row r="126" spans="1:3" ht="12" customHeight="1" x14ac:dyDescent="0.2">
      <c r="A126" s="49" t="s">
        <v>760</v>
      </c>
      <c r="B126" t="s">
        <v>678</v>
      </c>
      <c r="C126" s="25">
        <f ca="1">TODAY()+28</f>
        <v>44776</v>
      </c>
    </row>
    <row r="127" spans="1:3" ht="12" customHeight="1" x14ac:dyDescent="0.2">
      <c r="A127" s="49" t="s">
        <v>857</v>
      </c>
      <c r="B127" t="s">
        <v>924</v>
      </c>
      <c r="C127" s="25">
        <f ca="1">TODAY()+110</f>
        <v>44858</v>
      </c>
    </row>
    <row r="128" spans="1:3" ht="12" customHeight="1" x14ac:dyDescent="0.2">
      <c r="A128" s="49" t="s">
        <v>732</v>
      </c>
      <c r="B128" t="s">
        <v>915</v>
      </c>
      <c r="C128" s="25">
        <f ca="1">TODAY()+102</f>
        <v>44850</v>
      </c>
    </row>
    <row r="129" spans="1:3" ht="12" customHeight="1" x14ac:dyDescent="0.2">
      <c r="A129" s="49" t="s">
        <v>858</v>
      </c>
      <c r="B129" t="s">
        <v>934</v>
      </c>
      <c r="C129" s="25">
        <f ca="1">TODAY()+73</f>
        <v>44821</v>
      </c>
    </row>
    <row r="130" spans="1:3" ht="12" customHeight="1" x14ac:dyDescent="0.2">
      <c r="A130" s="49" t="s">
        <v>747</v>
      </c>
      <c r="B130" t="s">
        <v>691</v>
      </c>
      <c r="C130" s="25">
        <f ca="1">TODAY()+97</f>
        <v>44845</v>
      </c>
    </row>
    <row r="131" spans="1:3" ht="12" customHeight="1" x14ac:dyDescent="0.2">
      <c r="A131" s="49" t="s">
        <v>769</v>
      </c>
      <c r="B131" t="s">
        <v>691</v>
      </c>
      <c r="C131" s="25">
        <f ca="1">TODAY()+60</f>
        <v>44808</v>
      </c>
    </row>
    <row r="132" spans="1:3" ht="12" customHeight="1" x14ac:dyDescent="0.2">
      <c r="A132" s="49" t="s">
        <v>859</v>
      </c>
      <c r="B132" t="s">
        <v>921</v>
      </c>
      <c r="C132" s="25">
        <f ca="1">TODAY()+86</f>
        <v>44834</v>
      </c>
    </row>
    <row r="133" spans="1:3" ht="12" customHeight="1" x14ac:dyDescent="0.2">
      <c r="A133" s="49" t="s">
        <v>860</v>
      </c>
      <c r="B133" t="s">
        <v>680</v>
      </c>
      <c r="C133" s="25">
        <f ca="1">TODAY()+75</f>
        <v>44823</v>
      </c>
    </row>
    <row r="134" spans="1:3" ht="12" customHeight="1" x14ac:dyDescent="0.2">
      <c r="A134" s="49" t="s">
        <v>725</v>
      </c>
      <c r="B134" t="s">
        <v>938</v>
      </c>
      <c r="C134" s="25">
        <f ca="1">TODAY()+68</f>
        <v>44816</v>
      </c>
    </row>
    <row r="135" spans="1:3" ht="12" customHeight="1" x14ac:dyDescent="0.2">
      <c r="A135" s="49" t="s">
        <v>861</v>
      </c>
      <c r="B135" t="s">
        <v>933</v>
      </c>
      <c r="C135" s="25">
        <f ca="1">TODAY()+9</f>
        <v>44757</v>
      </c>
    </row>
    <row r="136" spans="1:3" ht="12" customHeight="1" x14ac:dyDescent="0.2">
      <c r="A136" s="49" t="s">
        <v>717</v>
      </c>
      <c r="B136" t="s">
        <v>916</v>
      </c>
      <c r="C136" s="25">
        <f ca="1">TODAY()+91</f>
        <v>44839</v>
      </c>
    </row>
    <row r="137" spans="1:3" ht="12" customHeight="1" x14ac:dyDescent="0.2">
      <c r="A137" s="49" t="s">
        <v>862</v>
      </c>
      <c r="B137" t="s">
        <v>929</v>
      </c>
      <c r="C137" s="25">
        <f ca="1">TODAY()+75</f>
        <v>44823</v>
      </c>
    </row>
    <row r="138" spans="1:3" ht="12" customHeight="1" x14ac:dyDescent="0.2">
      <c r="A138" s="49" t="s">
        <v>863</v>
      </c>
      <c r="B138" t="s">
        <v>935</v>
      </c>
      <c r="C138" s="25">
        <f ca="1">TODAY()+107</f>
        <v>44855</v>
      </c>
    </row>
    <row r="139" spans="1:3" ht="12" customHeight="1" x14ac:dyDescent="0.2">
      <c r="A139" s="49" t="s">
        <v>720</v>
      </c>
      <c r="B139" t="s">
        <v>915</v>
      </c>
      <c r="C139" s="25">
        <f ca="1">TODAY()-1</f>
        <v>44747</v>
      </c>
    </row>
    <row r="140" spans="1:3" ht="12" customHeight="1" x14ac:dyDescent="0.2">
      <c r="A140" s="49" t="s">
        <v>864</v>
      </c>
      <c r="B140" t="s">
        <v>701</v>
      </c>
      <c r="C140" s="25">
        <f ca="1">TODAY()+50</f>
        <v>44798</v>
      </c>
    </row>
    <row r="141" spans="1:3" ht="12" customHeight="1" x14ac:dyDescent="0.2">
      <c r="A141" s="49" t="s">
        <v>773</v>
      </c>
      <c r="B141" t="s">
        <v>926</v>
      </c>
      <c r="C141" s="25">
        <f ca="1">TODAY()+58</f>
        <v>44806</v>
      </c>
    </row>
    <row r="142" spans="1:3" ht="12" customHeight="1" x14ac:dyDescent="0.2">
      <c r="A142" s="49" t="s">
        <v>731</v>
      </c>
      <c r="B142" t="s">
        <v>702</v>
      </c>
      <c r="C142" s="25">
        <f ca="1">TODAY()+84</f>
        <v>44832</v>
      </c>
    </row>
    <row r="143" spans="1:3" ht="12" customHeight="1" x14ac:dyDescent="0.2">
      <c r="A143" s="49" t="s">
        <v>865</v>
      </c>
      <c r="B143" t="s">
        <v>926</v>
      </c>
      <c r="C143" s="25">
        <f ca="1">TODAY()+31</f>
        <v>44779</v>
      </c>
    </row>
    <row r="144" spans="1:3" ht="12" customHeight="1" x14ac:dyDescent="0.2">
      <c r="A144" s="49" t="s">
        <v>866</v>
      </c>
      <c r="B144" t="s">
        <v>676</v>
      </c>
      <c r="C144" s="25">
        <f ca="1">TODAY()-10</f>
        <v>44738</v>
      </c>
    </row>
    <row r="145" spans="1:3" ht="12" customHeight="1" x14ac:dyDescent="0.2">
      <c r="A145" s="49" t="s">
        <v>867</v>
      </c>
      <c r="B145" t="s">
        <v>916</v>
      </c>
      <c r="C145" s="25">
        <f ca="1">TODAY()+94</f>
        <v>44842</v>
      </c>
    </row>
    <row r="146" spans="1:3" ht="12" customHeight="1" x14ac:dyDescent="0.2">
      <c r="A146" s="49" t="s">
        <v>868</v>
      </c>
      <c r="B146" t="s">
        <v>691</v>
      </c>
      <c r="C146" s="25">
        <f ca="1">TODAY()+109</f>
        <v>44857</v>
      </c>
    </row>
    <row r="147" spans="1:3" ht="12" customHeight="1" x14ac:dyDescent="0.2">
      <c r="A147" s="49" t="s">
        <v>707</v>
      </c>
      <c r="B147" t="s">
        <v>915</v>
      </c>
      <c r="C147" s="25">
        <f ca="1">TODAY()+85</f>
        <v>44833</v>
      </c>
    </row>
    <row r="148" spans="1:3" ht="12" customHeight="1" x14ac:dyDescent="0.2">
      <c r="A148" s="49" t="s">
        <v>869</v>
      </c>
      <c r="B148" t="s">
        <v>930</v>
      </c>
      <c r="C148" s="25">
        <f ca="1">TODAY()+23</f>
        <v>44771</v>
      </c>
    </row>
    <row r="149" spans="1:3" ht="12" customHeight="1" x14ac:dyDescent="0.2">
      <c r="A149" s="49" t="s">
        <v>762</v>
      </c>
      <c r="B149" t="s">
        <v>685</v>
      </c>
      <c r="C149" s="25">
        <f ca="1">TODAY()+11</f>
        <v>44759</v>
      </c>
    </row>
    <row r="150" spans="1:3" ht="12" customHeight="1" x14ac:dyDescent="0.2">
      <c r="A150" s="49" t="s">
        <v>870</v>
      </c>
      <c r="B150" t="s">
        <v>675</v>
      </c>
      <c r="C150" s="25">
        <f ca="1">TODAY()+78</f>
        <v>44826</v>
      </c>
    </row>
    <row r="151" spans="1:3" ht="12" customHeight="1" x14ac:dyDescent="0.2">
      <c r="A151" s="49" t="s">
        <v>730</v>
      </c>
      <c r="B151" t="s">
        <v>696</v>
      </c>
      <c r="C151" s="25">
        <f ca="1">TODAY()+16</f>
        <v>44764</v>
      </c>
    </row>
    <row r="152" spans="1:3" ht="12" customHeight="1" x14ac:dyDescent="0.2">
      <c r="A152" s="49" t="s">
        <v>871</v>
      </c>
      <c r="B152" t="s">
        <v>936</v>
      </c>
      <c r="C152" s="25">
        <f ca="1">TODAY()+46</f>
        <v>44794</v>
      </c>
    </row>
    <row r="153" spans="1:3" ht="12" customHeight="1" x14ac:dyDescent="0.2">
      <c r="A153" s="49" t="s">
        <v>778</v>
      </c>
      <c r="B153" t="s">
        <v>703</v>
      </c>
      <c r="C153" s="25">
        <f ca="1">TODAY()-8</f>
        <v>44740</v>
      </c>
    </row>
    <row r="154" spans="1:3" ht="12" customHeight="1" x14ac:dyDescent="0.2">
      <c r="A154" s="49" t="s">
        <v>872</v>
      </c>
      <c r="B154" t="s">
        <v>689</v>
      </c>
      <c r="C154" s="25">
        <f ca="1">TODAY()+97</f>
        <v>44845</v>
      </c>
    </row>
    <row r="155" spans="1:3" ht="12" customHeight="1" x14ac:dyDescent="0.2">
      <c r="A155" s="49" t="s">
        <v>766</v>
      </c>
      <c r="B155" t="s">
        <v>934</v>
      </c>
      <c r="C155" s="25">
        <f ca="1">TODAY()+60</f>
        <v>44808</v>
      </c>
    </row>
    <row r="156" spans="1:3" ht="12" customHeight="1" x14ac:dyDescent="0.2">
      <c r="A156" s="49" t="s">
        <v>873</v>
      </c>
      <c r="B156" t="s">
        <v>930</v>
      </c>
      <c r="C156" s="25">
        <f ca="1">TODAY()+38</f>
        <v>44786</v>
      </c>
    </row>
    <row r="157" spans="1:3" ht="12" customHeight="1" x14ac:dyDescent="0.2">
      <c r="A157" s="49" t="s">
        <v>874</v>
      </c>
      <c r="B157" t="s">
        <v>912</v>
      </c>
      <c r="C157" s="25">
        <f ca="1">TODAY()+2</f>
        <v>44750</v>
      </c>
    </row>
    <row r="158" spans="1:3" ht="12" customHeight="1" x14ac:dyDescent="0.2">
      <c r="A158" s="49" t="s">
        <v>875</v>
      </c>
      <c r="B158" t="s">
        <v>682</v>
      </c>
      <c r="C158" s="25">
        <f ca="1">TODAY()+45</f>
        <v>44793</v>
      </c>
    </row>
    <row r="159" spans="1:3" ht="12" customHeight="1" x14ac:dyDescent="0.2">
      <c r="A159" s="49" t="s">
        <v>770</v>
      </c>
      <c r="B159" t="s">
        <v>936</v>
      </c>
      <c r="C159" s="25">
        <f ca="1">TODAY()+71</f>
        <v>44819</v>
      </c>
    </row>
    <row r="160" spans="1:3" ht="12" customHeight="1" x14ac:dyDescent="0.2">
      <c r="A160" s="49" t="s">
        <v>876</v>
      </c>
      <c r="B160" t="s">
        <v>932</v>
      </c>
      <c r="C160" s="25">
        <f ca="1">TODAY()+46</f>
        <v>44794</v>
      </c>
    </row>
    <row r="161" spans="1:3" ht="12" customHeight="1" x14ac:dyDescent="0.2">
      <c r="A161" s="49" t="s">
        <v>877</v>
      </c>
      <c r="B161" t="s">
        <v>934</v>
      </c>
      <c r="C161" s="25">
        <f ca="1">TODAY()+94</f>
        <v>44842</v>
      </c>
    </row>
    <row r="162" spans="1:3" ht="12" customHeight="1" x14ac:dyDescent="0.2">
      <c r="A162" s="49" t="s">
        <v>878</v>
      </c>
      <c r="B162" t="s">
        <v>689</v>
      </c>
      <c r="C162" s="25">
        <f ca="1">TODAY()+5</f>
        <v>44753</v>
      </c>
    </row>
    <row r="163" spans="1:3" ht="12" customHeight="1" x14ac:dyDescent="0.2">
      <c r="A163" s="49" t="s">
        <v>733</v>
      </c>
      <c r="B163" t="s">
        <v>679</v>
      </c>
      <c r="C163" s="25">
        <f ca="1">TODAY()+79</f>
        <v>44827</v>
      </c>
    </row>
    <row r="164" spans="1:3" ht="12" customHeight="1" x14ac:dyDescent="0.2">
      <c r="A164" s="49" t="s">
        <v>710</v>
      </c>
      <c r="B164" t="s">
        <v>920</v>
      </c>
      <c r="C164" s="25">
        <f ca="1">TODAY()+71</f>
        <v>44819</v>
      </c>
    </row>
    <row r="165" spans="1:3" ht="12" customHeight="1" x14ac:dyDescent="0.2">
      <c r="A165" s="49" t="s">
        <v>879</v>
      </c>
      <c r="B165" t="s">
        <v>686</v>
      </c>
      <c r="C165" s="25">
        <f ca="1">TODAY()+76</f>
        <v>44824</v>
      </c>
    </row>
    <row r="166" spans="1:3" ht="12" customHeight="1" x14ac:dyDescent="0.2">
      <c r="A166" s="49" t="s">
        <v>880</v>
      </c>
      <c r="B166" t="s">
        <v>693</v>
      </c>
      <c r="C166" s="25">
        <f ca="1">TODAY()+68</f>
        <v>44816</v>
      </c>
    </row>
    <row r="167" spans="1:3" ht="12" customHeight="1" x14ac:dyDescent="0.2">
      <c r="A167" s="49" t="s">
        <v>881</v>
      </c>
      <c r="B167" t="s">
        <v>677</v>
      </c>
      <c r="C167" s="25">
        <f ca="1">TODAY()+79</f>
        <v>44827</v>
      </c>
    </row>
    <row r="168" spans="1:3" ht="12" customHeight="1" x14ac:dyDescent="0.2">
      <c r="A168" s="49" t="s">
        <v>882</v>
      </c>
      <c r="B168" t="s">
        <v>914</v>
      </c>
      <c r="C168" s="25">
        <f ca="1">TODAY()+60</f>
        <v>44808</v>
      </c>
    </row>
    <row r="169" spans="1:3" ht="12" customHeight="1" x14ac:dyDescent="0.2">
      <c r="A169" s="49" t="s">
        <v>883</v>
      </c>
      <c r="B169" t="s">
        <v>932</v>
      </c>
      <c r="C169" s="25">
        <f ca="1">TODAY()+11</f>
        <v>44759</v>
      </c>
    </row>
    <row r="170" spans="1:3" ht="12" customHeight="1" x14ac:dyDescent="0.2">
      <c r="A170" s="49" t="s">
        <v>884</v>
      </c>
      <c r="B170" t="s">
        <v>916</v>
      </c>
      <c r="C170" s="25">
        <f ca="1">TODAY()+33</f>
        <v>44781</v>
      </c>
    </row>
    <row r="171" spans="1:3" ht="12" customHeight="1" x14ac:dyDescent="0.2">
      <c r="A171" s="49" t="s">
        <v>885</v>
      </c>
      <c r="B171" t="s">
        <v>696</v>
      </c>
      <c r="C171" s="25">
        <f ca="1">TODAY()+77</f>
        <v>44825</v>
      </c>
    </row>
    <row r="172" spans="1:3" ht="12" customHeight="1" x14ac:dyDescent="0.2">
      <c r="A172" s="49" t="s">
        <v>750</v>
      </c>
      <c r="B172" t="s">
        <v>684</v>
      </c>
      <c r="C172" s="25">
        <f ca="1">TODAY()+49</f>
        <v>44797</v>
      </c>
    </row>
    <row r="173" spans="1:3" ht="12" customHeight="1" x14ac:dyDescent="0.2">
      <c r="A173" s="49" t="s">
        <v>776</v>
      </c>
      <c r="B173" t="s">
        <v>693</v>
      </c>
      <c r="C173" s="25">
        <f ca="1">TODAY()+65</f>
        <v>44813</v>
      </c>
    </row>
    <row r="174" spans="1:3" ht="12" customHeight="1" x14ac:dyDescent="0.2">
      <c r="A174" s="49" t="s">
        <v>886</v>
      </c>
      <c r="B174" t="s">
        <v>691</v>
      </c>
      <c r="C174" s="25">
        <f ca="1">TODAY()+15</f>
        <v>44763</v>
      </c>
    </row>
    <row r="175" spans="1:3" ht="12" customHeight="1" x14ac:dyDescent="0.2">
      <c r="A175" s="49" t="s">
        <v>887</v>
      </c>
      <c r="B175" t="s">
        <v>926</v>
      </c>
      <c r="C175" s="25">
        <f ca="1">TODAY()+25</f>
        <v>44773</v>
      </c>
    </row>
    <row r="176" spans="1:3" ht="12" customHeight="1" x14ac:dyDescent="0.2">
      <c r="A176" s="49" t="s">
        <v>742</v>
      </c>
      <c r="B176" t="s">
        <v>934</v>
      </c>
      <c r="C176" s="25">
        <f ca="1">TODAY()+42</f>
        <v>44790</v>
      </c>
    </row>
    <row r="177" spans="1:3" ht="12" customHeight="1" x14ac:dyDescent="0.2">
      <c r="A177" s="49" t="s">
        <v>888</v>
      </c>
      <c r="B177" t="s">
        <v>924</v>
      </c>
      <c r="C177" s="25">
        <f ca="1">TODAY()+103</f>
        <v>44851</v>
      </c>
    </row>
    <row r="178" spans="1:3" ht="12" customHeight="1" x14ac:dyDescent="0.2">
      <c r="A178" s="49" t="s">
        <v>889</v>
      </c>
      <c r="B178" t="s">
        <v>678</v>
      </c>
      <c r="C178" s="25">
        <f ca="1">TODAY()+45</f>
        <v>44793</v>
      </c>
    </row>
    <row r="179" spans="1:3" ht="12" customHeight="1" x14ac:dyDescent="0.2">
      <c r="A179" s="49" t="s">
        <v>890</v>
      </c>
      <c r="B179" t="s">
        <v>932</v>
      </c>
      <c r="C179" s="25">
        <f ca="1">TODAY()+22</f>
        <v>44770</v>
      </c>
    </row>
    <row r="180" spans="1:3" ht="12" customHeight="1" x14ac:dyDescent="0.2">
      <c r="A180" s="49" t="s">
        <v>891</v>
      </c>
      <c r="B180" t="s">
        <v>675</v>
      </c>
      <c r="C180" s="25">
        <f ca="1">TODAY()+34</f>
        <v>44782</v>
      </c>
    </row>
    <row r="181" spans="1:3" ht="12" customHeight="1" x14ac:dyDescent="0.2">
      <c r="A181" s="49" t="s">
        <v>892</v>
      </c>
      <c r="B181" t="s">
        <v>929</v>
      </c>
      <c r="C181" s="25">
        <f ca="1">TODAY()+18</f>
        <v>44766</v>
      </c>
    </row>
    <row r="182" spans="1:3" ht="12" customHeight="1" x14ac:dyDescent="0.2">
      <c r="A182" s="49" t="s">
        <v>893</v>
      </c>
      <c r="B182" t="s">
        <v>914</v>
      </c>
      <c r="C182" s="25">
        <f ca="1">TODAY()-3</f>
        <v>44745</v>
      </c>
    </row>
    <row r="183" spans="1:3" ht="12" customHeight="1" x14ac:dyDescent="0.2">
      <c r="A183" s="49" t="s">
        <v>894</v>
      </c>
      <c r="B183" t="s">
        <v>697</v>
      </c>
      <c r="C183" s="25">
        <f ca="1">TODAY()+94</f>
        <v>44842</v>
      </c>
    </row>
    <row r="184" spans="1:3" ht="12" customHeight="1" x14ac:dyDescent="0.2">
      <c r="A184" s="49" t="s">
        <v>895</v>
      </c>
      <c r="B184" t="s">
        <v>696</v>
      </c>
      <c r="C184" s="25">
        <f ca="1">TODAY()+88</f>
        <v>44836</v>
      </c>
    </row>
    <row r="185" spans="1:3" ht="12" customHeight="1" x14ac:dyDescent="0.2">
      <c r="A185" s="49" t="s">
        <v>734</v>
      </c>
      <c r="B185" t="s">
        <v>690</v>
      </c>
      <c r="C185" s="25">
        <f ca="1">TODAY()-1</f>
        <v>44747</v>
      </c>
    </row>
    <row r="186" spans="1:3" ht="12" customHeight="1" x14ac:dyDescent="0.2">
      <c r="A186" s="49" t="s">
        <v>896</v>
      </c>
      <c r="B186" t="s">
        <v>684</v>
      </c>
      <c r="C186" s="25">
        <f ca="1">TODAY()+34</f>
        <v>44782</v>
      </c>
    </row>
    <row r="187" spans="1:3" ht="12" customHeight="1" x14ac:dyDescent="0.2">
      <c r="A187" s="49" t="s">
        <v>897</v>
      </c>
      <c r="B187" t="s">
        <v>674</v>
      </c>
      <c r="C187" s="25">
        <f ca="1">TODAY()+36</f>
        <v>44784</v>
      </c>
    </row>
    <row r="188" spans="1:3" ht="12" customHeight="1" x14ac:dyDescent="0.2">
      <c r="A188" s="49" t="s">
        <v>898</v>
      </c>
      <c r="B188" t="s">
        <v>924</v>
      </c>
      <c r="C188" s="25">
        <f ca="1">TODAY()+11</f>
        <v>44759</v>
      </c>
    </row>
    <row r="189" spans="1:3" ht="12" customHeight="1" x14ac:dyDescent="0.2">
      <c r="A189" s="49" t="s">
        <v>758</v>
      </c>
      <c r="B189" t="s">
        <v>932</v>
      </c>
      <c r="C189" s="25">
        <f ca="1">TODAY()+69</f>
        <v>44817</v>
      </c>
    </row>
    <row r="190" spans="1:3" ht="12" customHeight="1" x14ac:dyDescent="0.2">
      <c r="A190" s="49" t="s">
        <v>726</v>
      </c>
      <c r="B190" t="s">
        <v>701</v>
      </c>
      <c r="C190" s="25">
        <f ca="1">TODAY()+2</f>
        <v>44750</v>
      </c>
    </row>
    <row r="191" spans="1:3" ht="12" customHeight="1" x14ac:dyDescent="0.2">
      <c r="A191" s="49" t="s">
        <v>771</v>
      </c>
      <c r="B191" t="s">
        <v>921</v>
      </c>
      <c r="C191" s="25">
        <f ca="1">TODAY()+23</f>
        <v>44771</v>
      </c>
    </row>
    <row r="192" spans="1:3" ht="12" customHeight="1" x14ac:dyDescent="0.2">
      <c r="A192" s="49" t="s">
        <v>899</v>
      </c>
      <c r="B192" t="s">
        <v>928</v>
      </c>
      <c r="C192" s="25">
        <f ca="1">TODAY()+57</f>
        <v>44805</v>
      </c>
    </row>
    <row r="193" spans="1:3" ht="12" customHeight="1" x14ac:dyDescent="0.2">
      <c r="A193" s="49" t="s">
        <v>740</v>
      </c>
      <c r="B193" t="s">
        <v>926</v>
      </c>
      <c r="C193" s="25">
        <f ca="1">TODAY()+70</f>
        <v>44818</v>
      </c>
    </row>
    <row r="194" spans="1:3" ht="12" customHeight="1" x14ac:dyDescent="0.2">
      <c r="A194" s="49" t="s">
        <v>746</v>
      </c>
      <c r="B194" t="s">
        <v>922</v>
      </c>
      <c r="C194" s="25">
        <f ca="1">TODAY()+58</f>
        <v>44806</v>
      </c>
    </row>
    <row r="195" spans="1:3" ht="12" customHeight="1" x14ac:dyDescent="0.2">
      <c r="A195" s="49" t="s">
        <v>900</v>
      </c>
      <c r="B195" t="s">
        <v>936</v>
      </c>
      <c r="C195" s="25">
        <f ca="1">TODAY()-2</f>
        <v>44746</v>
      </c>
    </row>
    <row r="196" spans="1:3" ht="12" customHeight="1" x14ac:dyDescent="0.2">
      <c r="A196" s="49" t="s">
        <v>705</v>
      </c>
      <c r="B196" t="s">
        <v>916</v>
      </c>
      <c r="C196" s="25">
        <f ca="1">TODAY()+51</f>
        <v>44799</v>
      </c>
    </row>
    <row r="197" spans="1:3" ht="12" customHeight="1" x14ac:dyDescent="0.2">
      <c r="A197" s="49" t="s">
        <v>901</v>
      </c>
      <c r="B197" t="s">
        <v>933</v>
      </c>
      <c r="C197" s="25">
        <f ca="1">TODAY()+45</f>
        <v>44793</v>
      </c>
    </row>
    <row r="198" spans="1:3" ht="12" customHeight="1" x14ac:dyDescent="0.2">
      <c r="A198" s="49" t="s">
        <v>902</v>
      </c>
      <c r="B198" t="s">
        <v>676</v>
      </c>
      <c r="C198" s="25">
        <f ca="1">TODAY()+0</f>
        <v>44748</v>
      </c>
    </row>
    <row r="199" spans="1:3" ht="12" customHeight="1" x14ac:dyDescent="0.2">
      <c r="A199" s="49" t="s">
        <v>903</v>
      </c>
      <c r="B199" t="s">
        <v>924</v>
      </c>
      <c r="C199" s="25">
        <f ca="1">TODAY()+85</f>
        <v>44833</v>
      </c>
    </row>
    <row r="200" spans="1:3" ht="12" customHeight="1" x14ac:dyDescent="0.2">
      <c r="A200" s="49" t="s">
        <v>904</v>
      </c>
      <c r="B200" t="s">
        <v>697</v>
      </c>
      <c r="C200" s="25">
        <f ca="1">TODAY()+29</f>
        <v>44777</v>
      </c>
    </row>
    <row r="201" spans="1:3" ht="12" customHeight="1" x14ac:dyDescent="0.2">
      <c r="A201" s="49" t="s">
        <v>755</v>
      </c>
      <c r="B201" t="s">
        <v>678</v>
      </c>
      <c r="C201" s="25">
        <f ca="1">TODAY()+13</f>
        <v>44761</v>
      </c>
    </row>
    <row r="202" spans="1:3" ht="12" customHeight="1" x14ac:dyDescent="0.2">
      <c r="A202" s="49" t="s">
        <v>761</v>
      </c>
      <c r="B202" t="s">
        <v>923</v>
      </c>
      <c r="C202" s="25">
        <f ca="1">TODAY()+65</f>
        <v>44813</v>
      </c>
    </row>
    <row r="203" spans="1:3" ht="12" customHeight="1" x14ac:dyDescent="0.2">
      <c r="A203" s="49" t="s">
        <v>905</v>
      </c>
      <c r="B203" t="s">
        <v>919</v>
      </c>
      <c r="C203" s="25">
        <f ca="1">TODAY()+98</f>
        <v>44846</v>
      </c>
    </row>
    <row r="204" spans="1:3" ht="12" customHeight="1" x14ac:dyDescent="0.2">
      <c r="A204" s="49" t="s">
        <v>906</v>
      </c>
      <c r="B204" t="s">
        <v>697</v>
      </c>
      <c r="C204" s="25">
        <f ca="1">TODAY()+43</f>
        <v>44791</v>
      </c>
    </row>
    <row r="205" spans="1:3" ht="12" customHeight="1" x14ac:dyDescent="0.2">
      <c r="A205" s="49" t="s">
        <v>907</v>
      </c>
      <c r="B205" t="s">
        <v>691</v>
      </c>
      <c r="C205" s="25">
        <f ca="1">TODAY()+51</f>
        <v>44799</v>
      </c>
    </row>
    <row r="206" spans="1:3" ht="12" customHeight="1" x14ac:dyDescent="0.2">
      <c r="A206" s="49" t="s">
        <v>908</v>
      </c>
      <c r="B206" t="s">
        <v>925</v>
      </c>
      <c r="C206" s="25">
        <f ca="1">TODAY()+39</f>
        <v>44787</v>
      </c>
    </row>
    <row r="207" spans="1:3" ht="12" customHeight="1" x14ac:dyDescent="0.2">
      <c r="A207" s="49" t="s">
        <v>722</v>
      </c>
      <c r="B207" t="s">
        <v>938</v>
      </c>
      <c r="C207" s="25">
        <f ca="1">TODAY()+35</f>
        <v>44783</v>
      </c>
    </row>
    <row r="208" spans="1:3" ht="12" customHeight="1" x14ac:dyDescent="0.2">
      <c r="A208" s="49" t="s">
        <v>909</v>
      </c>
      <c r="B208" t="s">
        <v>916</v>
      </c>
      <c r="C208" s="25">
        <f ca="1">TODAY()+57</f>
        <v>44805</v>
      </c>
    </row>
    <row r="209" spans="1:3" ht="12" customHeight="1" x14ac:dyDescent="0.2">
      <c r="A209" s="49" t="s">
        <v>910</v>
      </c>
      <c r="B209" t="s">
        <v>937</v>
      </c>
      <c r="C209" s="25">
        <f ca="1">TODAY()+58</f>
        <v>44806</v>
      </c>
    </row>
    <row r="210" spans="1:3" ht="12" customHeight="1" x14ac:dyDescent="0.2">
      <c r="A210" s="49" t="s">
        <v>723</v>
      </c>
      <c r="B210" t="s">
        <v>683</v>
      </c>
      <c r="C210" s="25">
        <f ca="1">TODAY()+67</f>
        <v>44815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lekötések</vt:lpstr>
      <vt:lpstr>következő hétfő</vt:lpstr>
      <vt:lpstr>átadás</vt:lpstr>
      <vt:lpstr>naptár</vt:lpstr>
      <vt:lpstr>időszakok</vt:lpstr>
      <vt:lpstr>határidő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2021-02-01T07:42:43Z</dcterms:created>
  <dcterms:modified xsi:type="dcterms:W3CDTF">2022-07-06T04:29:48Z</dcterms:modified>
</cp:coreProperties>
</file>