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 egyebek\Excel feladatok\rendezés\"/>
    </mc:Choice>
  </mc:AlternateContent>
  <xr:revisionPtr revIDLastSave="0" documentId="13_ncr:1_{4C314A3B-A18D-47A0-A875-8C2AF1B669DF}" xr6:coauthVersionLast="45" xr6:coauthVersionMax="47" xr10:uidLastSave="{00000000-0000-0000-0000-000000000000}"/>
  <bookViews>
    <workbookView xWindow="-120" yWindow="-120" windowWidth="19440" windowHeight="15000" xr2:uid="{CB735347-6390-44C9-900A-92CEA062BE67}"/>
  </bookViews>
  <sheets>
    <sheet name="A" sheetId="1" r:id="rId1"/>
    <sheet name="B" sheetId="2" r:id="rId2"/>
    <sheet name="C" sheetId="3" r:id="rId3"/>
    <sheet name="D" sheetId="10" r:id="rId4"/>
    <sheet name="E" sheetId="11" r:id="rId5"/>
    <sheet name="F" sheetId="12" r:id="rId6"/>
    <sheet name="G" sheetId="14" r:id="rId7"/>
    <sheet name="H" sheetId="15" r:id="rId8"/>
    <sheet name="I" sheetId="16" r:id="rId9"/>
    <sheet name="J" sheetId="1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0" i="17" l="1"/>
  <c r="D739" i="17"/>
  <c r="D738" i="17"/>
  <c r="D737" i="17"/>
  <c r="D736" i="17"/>
  <c r="D735" i="17"/>
  <c r="D734" i="17"/>
  <c r="D733" i="17"/>
  <c r="D732" i="17"/>
  <c r="D731" i="17"/>
  <c r="D730" i="17"/>
  <c r="D729" i="17"/>
  <c r="D728" i="17"/>
  <c r="D727" i="17"/>
  <c r="D726" i="17"/>
  <c r="D725" i="17"/>
  <c r="D724" i="17"/>
  <c r="D723" i="17"/>
  <c r="D722" i="17"/>
  <c r="D721" i="17"/>
  <c r="D720" i="17"/>
  <c r="D719" i="17"/>
  <c r="D718" i="17"/>
  <c r="D717" i="17"/>
  <c r="D716" i="17"/>
  <c r="D715" i="17"/>
  <c r="D714" i="17"/>
  <c r="D713" i="17"/>
  <c r="D712" i="17"/>
  <c r="D711" i="17"/>
  <c r="D710" i="17"/>
  <c r="D709" i="17"/>
  <c r="D708" i="17"/>
  <c r="D707" i="17"/>
  <c r="D706" i="17"/>
  <c r="D705" i="17"/>
  <c r="D704" i="17"/>
  <c r="D703" i="17"/>
  <c r="D702" i="17"/>
  <c r="D701" i="17"/>
  <c r="D700" i="17"/>
  <c r="D699" i="17"/>
  <c r="D698" i="17"/>
  <c r="D697" i="17"/>
  <c r="D696" i="17"/>
  <c r="D695" i="17"/>
  <c r="D694" i="17"/>
  <c r="D693" i="17"/>
  <c r="D692" i="17"/>
  <c r="D691" i="17"/>
  <c r="D690" i="17"/>
  <c r="D689" i="17"/>
  <c r="D688" i="17"/>
  <c r="D687" i="17"/>
  <c r="D686" i="17"/>
  <c r="D685" i="17"/>
  <c r="D684" i="17"/>
  <c r="D683" i="17"/>
  <c r="D682" i="17"/>
  <c r="D681" i="17"/>
  <c r="D680" i="17"/>
  <c r="D679" i="17"/>
  <c r="D678" i="17"/>
  <c r="D677" i="17"/>
  <c r="D676" i="17"/>
  <c r="D675" i="17"/>
  <c r="D674" i="17"/>
  <c r="D673" i="17"/>
  <c r="D672" i="17"/>
  <c r="D671" i="17"/>
  <c r="D670" i="17"/>
  <c r="D669" i="17"/>
  <c r="D668" i="17"/>
  <c r="D667" i="17"/>
  <c r="D666" i="17"/>
  <c r="D665" i="17"/>
  <c r="D664" i="17"/>
  <c r="D663" i="17"/>
  <c r="D662" i="17"/>
  <c r="D661" i="17"/>
  <c r="D660" i="17"/>
  <c r="D659" i="17"/>
  <c r="D658" i="17"/>
  <c r="D657" i="17"/>
  <c r="D656" i="17"/>
  <c r="D655" i="17"/>
  <c r="D654" i="17"/>
  <c r="D653" i="17"/>
  <c r="D652" i="17"/>
  <c r="D651" i="17"/>
  <c r="D650" i="17"/>
  <c r="D649" i="17"/>
  <c r="D648" i="17"/>
  <c r="D647" i="17"/>
  <c r="D646" i="17"/>
  <c r="D645" i="17"/>
  <c r="D644" i="17"/>
  <c r="D643" i="17"/>
  <c r="D642" i="17"/>
  <c r="D641" i="17"/>
  <c r="D640" i="17"/>
  <c r="D639" i="17"/>
  <c r="D638" i="17"/>
  <c r="D637" i="17"/>
  <c r="D636" i="17"/>
  <c r="D635" i="17"/>
  <c r="D634" i="17"/>
  <c r="D633" i="17"/>
  <c r="D632" i="17"/>
  <c r="D631" i="17"/>
  <c r="D630" i="17"/>
  <c r="D629" i="17"/>
  <c r="D628" i="17"/>
  <c r="D627" i="17"/>
  <c r="D626" i="17"/>
  <c r="D625" i="17"/>
  <c r="D624" i="17"/>
  <c r="D623" i="17"/>
  <c r="D622" i="17"/>
  <c r="D621" i="17"/>
  <c r="D620" i="17"/>
  <c r="D619" i="17"/>
  <c r="D618" i="17"/>
  <c r="D617" i="17"/>
  <c r="D616" i="17"/>
  <c r="D615" i="17"/>
  <c r="D614" i="17"/>
  <c r="D613" i="17"/>
  <c r="D612" i="17"/>
  <c r="D611" i="17"/>
  <c r="D610" i="17"/>
  <c r="D609" i="17"/>
  <c r="D608" i="17"/>
  <c r="D607" i="17"/>
  <c r="D606" i="17"/>
  <c r="D605" i="17"/>
  <c r="D604" i="17"/>
  <c r="D603" i="17"/>
  <c r="D602" i="17"/>
  <c r="D601" i="17"/>
  <c r="D600" i="17"/>
  <c r="D599" i="17"/>
  <c r="D598" i="17"/>
  <c r="D597" i="17"/>
  <c r="D596" i="17"/>
  <c r="D595" i="17"/>
  <c r="D594" i="17"/>
  <c r="D593" i="17"/>
  <c r="D592" i="17"/>
  <c r="D591" i="17"/>
  <c r="D590" i="17"/>
  <c r="D589" i="17"/>
  <c r="D588" i="17"/>
  <c r="D587" i="17"/>
  <c r="D586" i="17"/>
  <c r="D585" i="17"/>
  <c r="D584" i="17"/>
  <c r="D583" i="17"/>
  <c r="D582" i="17"/>
  <c r="D581" i="17"/>
  <c r="D580" i="17"/>
  <c r="D579" i="17"/>
  <c r="D578" i="17"/>
  <c r="D577" i="17"/>
  <c r="D576" i="17"/>
  <c r="D575" i="17"/>
  <c r="D574" i="17"/>
  <c r="D573" i="17"/>
  <c r="D572" i="17"/>
  <c r="D571" i="17"/>
  <c r="D570" i="17"/>
  <c r="D569" i="17"/>
  <c r="D568" i="17"/>
  <c r="D567" i="17"/>
  <c r="D566" i="17"/>
  <c r="D565" i="17"/>
  <c r="D564" i="17"/>
  <c r="D563" i="17"/>
  <c r="D562" i="17"/>
  <c r="D561" i="17"/>
  <c r="D560" i="17"/>
  <c r="D559" i="17"/>
  <c r="D558" i="17"/>
  <c r="D557" i="17"/>
  <c r="D556" i="17"/>
  <c r="D555" i="17"/>
  <c r="D554" i="17"/>
  <c r="D553" i="17"/>
  <c r="D552" i="17"/>
  <c r="D551" i="17"/>
  <c r="D550" i="17"/>
  <c r="D549" i="17"/>
  <c r="D548" i="17"/>
  <c r="D547" i="17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C1" i="16"/>
  <c r="D1" i="16"/>
  <c r="E1" i="16"/>
  <c r="F1" i="16"/>
  <c r="B1" i="16"/>
  <c r="E6" i="3" l="1"/>
  <c r="E22" i="3"/>
  <c r="E31" i="3"/>
  <c r="E9" i="3"/>
  <c r="E21" i="3"/>
  <c r="E30" i="3"/>
  <c r="E29" i="3"/>
  <c r="E5" i="3"/>
  <c r="E8" i="3"/>
  <c r="E4" i="3"/>
  <c r="E13" i="3"/>
  <c r="E12" i="3"/>
  <c r="E20" i="3"/>
  <c r="E28" i="3"/>
  <c r="E11" i="3"/>
  <c r="E3" i="3"/>
  <c r="E27" i="3"/>
  <c r="E26" i="3"/>
  <c r="E7" i="3"/>
  <c r="E19" i="3"/>
  <c r="E18" i="3"/>
  <c r="E17" i="3"/>
  <c r="E25" i="3"/>
  <c r="E24" i="3"/>
  <c r="E10" i="3"/>
  <c r="E23" i="3"/>
  <c r="E16" i="3"/>
  <c r="E15" i="3"/>
  <c r="E14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<sst xmlns="http://schemas.openxmlformats.org/spreadsheetml/2006/main" count="8043" uniqueCount="1521">
  <si>
    <t>születési
dátum</t>
  </si>
  <si>
    <t>Olajos Szaniszló</t>
  </si>
  <si>
    <t>Csonka Kristóf</t>
  </si>
  <si>
    <t>Serföző Zsófia</t>
  </si>
  <si>
    <t>Horváth Adél</t>
  </si>
  <si>
    <t>Éles Etelka</t>
  </si>
  <si>
    <t>Vida Fruzsina</t>
  </si>
  <si>
    <t>Éles Tas</t>
  </si>
  <si>
    <t>Csonka Gyula</t>
  </si>
  <si>
    <t>Vida Frigyes</t>
  </si>
  <si>
    <t>Horváth Eszter</t>
  </si>
  <si>
    <t>Angyal Bódog</t>
  </si>
  <si>
    <t>Éles Anna</t>
  </si>
  <si>
    <t>Éles Antal</t>
  </si>
  <si>
    <t>Horváth Fülöp</t>
  </si>
  <si>
    <t>Horváth Irén</t>
  </si>
  <si>
    <t>Kapás Árpád</t>
  </si>
  <si>
    <t>Angyal Brúno</t>
  </si>
  <si>
    <t>Vida Jolán</t>
  </si>
  <si>
    <t>Kapás Izsó</t>
  </si>
  <si>
    <t>Csonka Tibor</t>
  </si>
  <si>
    <t>Vida Lúcia</t>
  </si>
  <si>
    <t>Csonka Ditta</t>
  </si>
  <si>
    <t>Éles Klementina</t>
  </si>
  <si>
    <t>Angyal Attila</t>
  </si>
  <si>
    <t>Sas Andrea</t>
  </si>
  <si>
    <t>Vida Virgil</t>
  </si>
  <si>
    <t>Vida Fülöp</t>
  </si>
  <si>
    <t>Éles Zita</t>
  </si>
  <si>
    <t>Olajos Gergely</t>
  </si>
  <si>
    <t>név</t>
  </si>
  <si>
    <t>Rendezze a táblázatot gyorsrendezéssel</t>
  </si>
  <si>
    <t>munkatárs
neve</t>
  </si>
  <si>
    <t>Szabó Ágota</t>
  </si>
  <si>
    <t>Torda Ágnes</t>
  </si>
  <si>
    <t>Bajor Paula</t>
  </si>
  <si>
    <t>Arató Gerda</t>
  </si>
  <si>
    <t>Csóka Ágota</t>
  </si>
  <si>
    <t>Kürti Lídia</t>
  </si>
  <si>
    <t>Koncz Linda</t>
  </si>
  <si>
    <t>Nemes Lilla</t>
  </si>
  <si>
    <t>Makai Edina</t>
  </si>
  <si>
    <t>Bánki Pálma</t>
  </si>
  <si>
    <t>Lázár Nelli</t>
  </si>
  <si>
    <t>Roboz Fanni</t>
  </si>
  <si>
    <t>Gazsó Tilda</t>
  </si>
  <si>
    <t>Holló Beáta</t>
  </si>
  <si>
    <t>Fitos Emőke</t>
  </si>
  <si>
    <t>Rejtő Mária</t>
  </si>
  <si>
    <t>Virág Kitti</t>
  </si>
  <si>
    <t>Dózsa Tímea</t>
  </si>
  <si>
    <t>Rényi Imola</t>
  </si>
  <si>
    <t>Rózsa Júlia</t>
  </si>
  <si>
    <t>Szegő Tünde</t>
  </si>
  <si>
    <t>Unger Anita</t>
  </si>
  <si>
    <t>Rédei Lívia</t>
  </si>
  <si>
    <t>Szász Jolán</t>
  </si>
  <si>
    <t>Győri Laura</t>
  </si>
  <si>
    <t>Lakos Magda</t>
  </si>
  <si>
    <t>Vámos Emese</t>
  </si>
  <si>
    <t>Dombi Lujza</t>
  </si>
  <si>
    <t>Vajda Lenke</t>
  </si>
  <si>
    <t>belépés
dátuma</t>
  </si>
  <si>
    <t>Rendezze a táblázatot gyorsrendezéssel,</t>
  </si>
  <si>
    <t>úgy hogy a fiatalok legyenek felül!</t>
  </si>
  <si>
    <t>a vállalatnál eltöltött napok száma szrint,</t>
  </si>
  <si>
    <t>növekvő sorrendben!</t>
  </si>
  <si>
    <t>átutalta</t>
  </si>
  <si>
    <t>OS-02</t>
  </si>
  <si>
    <t>CK-03</t>
  </si>
  <si>
    <t>SZ-04</t>
  </si>
  <si>
    <t>HA-05</t>
  </si>
  <si>
    <t>ÉE-06</t>
  </si>
  <si>
    <t>VF-07</t>
  </si>
  <si>
    <t>ÉT-08</t>
  </si>
  <si>
    <t>CG-09</t>
  </si>
  <si>
    <t>VF-10</t>
  </si>
  <si>
    <t>HE-11</t>
  </si>
  <si>
    <t>AB-12</t>
  </si>
  <si>
    <t>ÉA-13</t>
  </si>
  <si>
    <t>ÉA-14</t>
  </si>
  <si>
    <t>HF-15</t>
  </si>
  <si>
    <t>HI-16</t>
  </si>
  <si>
    <t>KÁ-17</t>
  </si>
  <si>
    <t>AB-18</t>
  </si>
  <si>
    <t>VJ-19</t>
  </si>
  <si>
    <t>KI-20</t>
  </si>
  <si>
    <t>CT-21</t>
  </si>
  <si>
    <t>VL-22</t>
  </si>
  <si>
    <t>CD-23</t>
  </si>
  <si>
    <t>ÉK-24</t>
  </si>
  <si>
    <t>AA-25</t>
  </si>
  <si>
    <t>SA-26</t>
  </si>
  <si>
    <t>VV-27</t>
  </si>
  <si>
    <t>VF-28</t>
  </si>
  <si>
    <t>ÉZ-29</t>
  </si>
  <si>
    <t>OG-30</t>
  </si>
  <si>
    <t>kód</t>
  </si>
  <si>
    <t>tartozás</t>
  </si>
  <si>
    <t>lejárt</t>
  </si>
  <si>
    <t>reakció</t>
  </si>
  <si>
    <t>ADÓSOK</t>
  </si>
  <si>
    <t>sorszám</t>
  </si>
  <si>
    <t>Felszólítottuk az adósainkat tartozásuk kiegyenlítésére.</t>
  </si>
  <si>
    <t>Az F oszlopba jegyeztem fel, hogyan reagáltak a leve-</t>
  </si>
  <si>
    <r>
      <rPr>
        <b/>
        <sz val="9"/>
        <color rgb="FFFF0000"/>
        <rFont val="Calibri"/>
        <family val="2"/>
        <charset val="238"/>
      </rPr>
      <t>lájába az „</t>
    </r>
    <r>
      <rPr>
        <b/>
        <sz val="9"/>
        <color rgb="FFFF0000"/>
        <rFont val="Calibri"/>
        <family val="2"/>
        <charset val="238"/>
        <scheme val="minor"/>
      </rPr>
      <t>átutalta</t>
    </r>
    <r>
      <rPr>
        <b/>
        <sz val="9"/>
        <color rgb="FFFF0000"/>
        <rFont val="Calibri"/>
        <family val="2"/>
        <charset val="238"/>
      </rPr>
      <t>”</t>
    </r>
    <r>
      <rPr>
        <b/>
        <sz val="9"/>
        <color rgb="FFFF0000"/>
        <rFont val="Calibri"/>
        <family val="2"/>
        <charset val="238"/>
        <scheme val="minor"/>
      </rPr>
      <t xml:space="preserve"> bejegyzés került, ha törlesztett, ak-</t>
    </r>
  </si>
  <si>
    <t>kor beírtam a cellájába a törlesztett összeget, és végül</t>
  </si>
  <si>
    <t>az üres cellák azt jelzik, hogy az adós nem reagált a fel-</t>
  </si>
  <si>
    <t>szólításunkra. Rendezze a táblázatot gyorsrendezéssel,</t>
  </si>
  <si>
    <t>lünkre. Ha kiegyenlítette a tartozást, akkor az adós cel-</t>
  </si>
  <si>
    <t>úgy hogy azoknak az embereknek álljon felül akik kie-</t>
  </si>
  <si>
    <t>gyenlítették a tartozásukat!</t>
  </si>
  <si>
    <t>Az előző feladat megoldását látja. Állítsa</t>
  </si>
  <si>
    <t>vissza gyorsrendezéssel az eredeti sorrendet!</t>
  </si>
  <si>
    <t>Balla Renáta</t>
  </si>
  <si>
    <t>Szágy</t>
  </si>
  <si>
    <t>Hamar Aranka</t>
  </si>
  <si>
    <t>Telki</t>
  </si>
  <si>
    <t>Toldi Elvira</t>
  </si>
  <si>
    <t>Makád</t>
  </si>
  <si>
    <t>Kozák Matild</t>
  </si>
  <si>
    <t>Bikal</t>
  </si>
  <si>
    <t>Regős Izolda</t>
  </si>
  <si>
    <t>Márok</t>
  </si>
  <si>
    <t>Sárai Miléna</t>
  </si>
  <si>
    <t>Tevel</t>
  </si>
  <si>
    <t>Hajdú Emilia</t>
  </si>
  <si>
    <t>Murga</t>
  </si>
  <si>
    <t>Nyéki Andrea</t>
  </si>
  <si>
    <t>Dabas</t>
  </si>
  <si>
    <t>Méhes Csilla</t>
  </si>
  <si>
    <t>Vejti</t>
  </si>
  <si>
    <t>Mezei Debóra</t>
  </si>
  <si>
    <t>Sárok</t>
  </si>
  <si>
    <t>Lapos Mónika</t>
  </si>
  <si>
    <t>Tékes</t>
  </si>
  <si>
    <t>Orosz Eszter</t>
  </si>
  <si>
    <t>Závod</t>
  </si>
  <si>
    <t>Lévai Evelin</t>
  </si>
  <si>
    <t>Bogád</t>
  </si>
  <si>
    <t>Pajor Kármen</t>
  </si>
  <si>
    <t>Gerde</t>
  </si>
  <si>
    <t>Ormai Zsófia</t>
  </si>
  <si>
    <t>Györe</t>
  </si>
  <si>
    <t>Gönci Margit</t>
  </si>
  <si>
    <t>Gomba</t>
  </si>
  <si>
    <t>Havas Amália</t>
  </si>
  <si>
    <t>Kórós</t>
  </si>
  <si>
    <t>Szőke Boglár</t>
  </si>
  <si>
    <t>Bürüs</t>
  </si>
  <si>
    <t>Erdős Ibolya</t>
  </si>
  <si>
    <t>Pomáz</t>
  </si>
  <si>
    <t>Galla Ildikó</t>
  </si>
  <si>
    <t>Márfa</t>
  </si>
  <si>
    <t>Sényi Regina</t>
  </si>
  <si>
    <t>Bisse</t>
  </si>
  <si>
    <t>Mózer Zsófia</t>
  </si>
  <si>
    <t>Kémes</t>
  </si>
  <si>
    <t>Csáki Galina</t>
  </si>
  <si>
    <t>Matty</t>
  </si>
  <si>
    <t>Hegyi Amália</t>
  </si>
  <si>
    <t>Bugyi</t>
  </si>
  <si>
    <t>Kende Heléna</t>
  </si>
  <si>
    <t>Gödre</t>
  </si>
  <si>
    <t>Sánta Amanda</t>
  </si>
  <si>
    <t>Keszü</t>
  </si>
  <si>
    <t>Román Olívia</t>
  </si>
  <si>
    <t>Mánfa</t>
  </si>
  <si>
    <t>Béres Etelka</t>
  </si>
  <si>
    <t>Aszód</t>
  </si>
  <si>
    <t>Petró Tamara</t>
  </si>
  <si>
    <t>Tolna</t>
  </si>
  <si>
    <t>Pados Kinga</t>
  </si>
  <si>
    <t>Hidas Vera</t>
  </si>
  <si>
    <t>Lórév</t>
  </si>
  <si>
    <t>Korda Anikó</t>
  </si>
  <si>
    <t>Valkó Sára</t>
  </si>
  <si>
    <t>Komló</t>
  </si>
  <si>
    <t>Rónai Flóra</t>
  </si>
  <si>
    <t>Nádor Dóra</t>
  </si>
  <si>
    <t>Ecser</t>
  </si>
  <si>
    <t>Somos Márta</t>
  </si>
  <si>
    <t>Ötvös Soma</t>
  </si>
  <si>
    <t>Iklad</t>
  </si>
  <si>
    <t>Vörös Judit</t>
  </si>
  <si>
    <t>Dóczi Réka</t>
  </si>
  <si>
    <t>Baksa</t>
  </si>
  <si>
    <t>Varga Berta</t>
  </si>
  <si>
    <t>Kerti Emma</t>
  </si>
  <si>
    <t>Pócsa</t>
  </si>
  <si>
    <t>Kádár Klára</t>
  </si>
  <si>
    <t>Ócsai Emma</t>
  </si>
  <si>
    <t>Mende</t>
  </si>
  <si>
    <t>Pécsi Arika</t>
  </si>
  <si>
    <t>Bacsó Irén</t>
  </si>
  <si>
    <t>Bánfa</t>
  </si>
  <si>
    <t>Sutka Ilona</t>
  </si>
  <si>
    <t>Hanák Róza</t>
  </si>
  <si>
    <t>Basal</t>
  </si>
  <si>
    <t>Rideg Erika</t>
  </si>
  <si>
    <t>Huber Zita</t>
  </si>
  <si>
    <t>Pécel</t>
  </si>
  <si>
    <t>Pesti Hilda</t>
  </si>
  <si>
    <t>Makra Kata</t>
  </si>
  <si>
    <t>Csemő</t>
  </si>
  <si>
    <t>Török Mária</t>
  </si>
  <si>
    <t>Bakos Irma</t>
  </si>
  <si>
    <t>Gyönk</t>
  </si>
  <si>
    <t>Zágon Enikő</t>
  </si>
  <si>
    <t>Fejes Rita</t>
  </si>
  <si>
    <t>Abony</t>
  </si>
  <si>
    <t>Dobai Tekla</t>
  </si>
  <si>
    <t>Hajós Irén</t>
  </si>
  <si>
    <t>Mucsi</t>
  </si>
  <si>
    <t>Bobák Vanda</t>
  </si>
  <si>
    <t>Boros Nóra</t>
  </si>
  <si>
    <t>Kásád</t>
  </si>
  <si>
    <t>Rádai Helga</t>
  </si>
  <si>
    <t>Egyed Lili</t>
  </si>
  <si>
    <t>Hidas</t>
  </si>
  <si>
    <t>Balog Gitta</t>
  </si>
  <si>
    <t>Ocskó Anna</t>
  </si>
  <si>
    <t>Szava</t>
  </si>
  <si>
    <t>Jávor Teréz</t>
  </si>
  <si>
    <t>Piros Olga</t>
  </si>
  <si>
    <t>Lippó</t>
  </si>
  <si>
    <t>Sipos Zsóka</t>
  </si>
  <si>
    <t>Gémes Ilka</t>
  </si>
  <si>
    <t>Varga</t>
  </si>
  <si>
    <t>Német Jolán</t>
  </si>
  <si>
    <t>Rudas Edit</t>
  </si>
  <si>
    <t>Hobol</t>
  </si>
  <si>
    <t>Fehér Virág</t>
  </si>
  <si>
    <t>Sötér Hédi</t>
  </si>
  <si>
    <t>Bénye</t>
  </si>
  <si>
    <t>Dudás Vilma</t>
  </si>
  <si>
    <t>Budai Alíz</t>
  </si>
  <si>
    <t>Vasad</t>
  </si>
  <si>
    <t>Nyári Mária</t>
  </si>
  <si>
    <t>Kozma Liza</t>
  </si>
  <si>
    <t>Monor</t>
  </si>
  <si>
    <t>Vitéz Mária</t>
  </si>
  <si>
    <t>Mohos Elza</t>
  </si>
  <si>
    <t>Zomba</t>
  </si>
  <si>
    <t>Kövér Judit</t>
  </si>
  <si>
    <t>Matos Luca</t>
  </si>
  <si>
    <t>Pilis</t>
  </si>
  <si>
    <t>anyja neve</t>
  </si>
  <si>
    <t>született</t>
  </si>
  <si>
    <r>
      <rPr>
        <b/>
        <sz val="9"/>
        <color rgb="FFFF0000"/>
        <rFont val="Calibri"/>
        <family val="2"/>
        <charset val="238"/>
      </rPr>
      <t>„</t>
    </r>
    <r>
      <rPr>
        <b/>
        <sz val="9"/>
        <color rgb="FFFF0000"/>
        <rFont val="Calibri"/>
        <family val="2"/>
        <charset val="238"/>
        <scheme val="minor"/>
      </rPr>
      <t>névˮ szerint (A oszlop), ABC sorrendben!</t>
    </r>
  </si>
  <si>
    <t>sorát, majd próbálja újra a gyorsrendezést!</t>
  </si>
  <si>
    <t>Ha nem sikerült a művelet elsőre, ne pró-</t>
  </si>
  <si>
    <t>probálkozzon újra! Lépjen tovább!</t>
  </si>
  <si>
    <t>Formázza az oszlopneveket vagy az oszlopnevek</t>
  </si>
  <si>
    <t>telephely</t>
  </si>
  <si>
    <t>osztály</t>
  </si>
  <si>
    <t>státusz</t>
  </si>
  <si>
    <t>Padányi Richárd</t>
  </si>
  <si>
    <t>Vác</t>
  </si>
  <si>
    <t>tervezés</t>
  </si>
  <si>
    <t>beosztott</t>
  </si>
  <si>
    <t>Tomcsik Gyöngyi</t>
  </si>
  <si>
    <t>vezető</t>
  </si>
  <si>
    <t>Bakos Ágnes</t>
  </si>
  <si>
    <t>Baja</t>
  </si>
  <si>
    <t>Raffai Helga</t>
  </si>
  <si>
    <t>Paks</t>
  </si>
  <si>
    <t>szállítás</t>
  </si>
  <si>
    <t>Pásztor Árpád</t>
  </si>
  <si>
    <t>Pozsgai Nelli</t>
  </si>
  <si>
    <t>Gál Tamás</t>
  </si>
  <si>
    <t>Ormai Magdolna</t>
  </si>
  <si>
    <t>felsővezető</t>
  </si>
  <si>
    <t>Bartos Sára</t>
  </si>
  <si>
    <t>Ódor Zsuzsanna</t>
  </si>
  <si>
    <t>pénzügy</t>
  </si>
  <si>
    <t>Petényi Endre</t>
  </si>
  <si>
    <t>Jankovics Károly</t>
  </si>
  <si>
    <t>Kormos Szeréna</t>
  </si>
  <si>
    <t>Ócsa</t>
  </si>
  <si>
    <t>Medve Rita</t>
  </si>
  <si>
    <t>Ráth Lilla</t>
  </si>
  <si>
    <t>Kardos Fülöp</t>
  </si>
  <si>
    <t>Almási Jolán</t>
  </si>
  <si>
    <t>Nógrádi Cecilia</t>
  </si>
  <si>
    <t>Kollár Szilárd</t>
  </si>
  <si>
    <t>Eszes Martina</t>
  </si>
  <si>
    <t>Füleki Géza</t>
  </si>
  <si>
    <t>Burján Malvin</t>
  </si>
  <si>
    <t>Nyitrai Rókus</t>
  </si>
  <si>
    <t>Sziráki Vazul</t>
  </si>
  <si>
    <t>Róka Dávid</t>
  </si>
  <si>
    <t>Seres Róbert</t>
  </si>
  <si>
    <t>Lakatos Szilvia</t>
  </si>
  <si>
    <t>Hegyi Izsó</t>
  </si>
  <si>
    <t>Váraljai Imola</t>
  </si>
  <si>
    <t>Rózsa Vajk</t>
  </si>
  <si>
    <t>Fejes István</t>
  </si>
  <si>
    <t>Szentmiklósi Margit</t>
  </si>
  <si>
    <t>Süle Bulcsú</t>
  </si>
  <si>
    <t>Eke Marianna</t>
  </si>
  <si>
    <t>Pandúr József</t>
  </si>
  <si>
    <t>Korda Olívia</t>
  </si>
  <si>
    <t>Duka Gergely</t>
  </si>
  <si>
    <t>Megyesi Tas</t>
  </si>
  <si>
    <t>Ráth Gyöngyi</t>
  </si>
  <si>
    <t>Kerekes Ágoston</t>
  </si>
  <si>
    <t>Hanák Angéla</t>
  </si>
  <si>
    <t>Petró Alíz</t>
  </si>
  <si>
    <t>Szendrei Zétény</t>
  </si>
  <si>
    <t>Kapás Kristóf</t>
  </si>
  <si>
    <t>Pék Kitti</t>
  </si>
  <si>
    <t>Sitkei Dénes</t>
  </si>
  <si>
    <t>Mikó Krisztina</t>
  </si>
  <si>
    <t>Fodor Mátyás</t>
  </si>
  <si>
    <t>Pető Dénes</t>
  </si>
  <si>
    <t>Lakos Amália</t>
  </si>
  <si>
    <t>Novák Dominika</t>
  </si>
  <si>
    <t>Kuti Amanda</t>
  </si>
  <si>
    <t>Jobbágy Péter</t>
  </si>
  <si>
    <t>Bagi Lídia</t>
  </si>
  <si>
    <t>Molnár Alfréd</t>
  </si>
  <si>
    <t>Pető Soma</t>
  </si>
  <si>
    <t>Romhányi Gusztáv</t>
  </si>
  <si>
    <t>Kopácsi Györgyi</t>
  </si>
  <si>
    <t>Kőműves Elza</t>
  </si>
  <si>
    <t>Boros Vera</t>
  </si>
  <si>
    <t>Mikó János</t>
  </si>
  <si>
    <t>Kékesi Vazul</t>
  </si>
  <si>
    <t>Petrás Ármin</t>
  </si>
  <si>
    <t>Galla Enikő</t>
  </si>
  <si>
    <t>Polgár Aurél</t>
  </si>
  <si>
    <t>Fábián Imre</t>
  </si>
  <si>
    <t>Hatvani Gergő</t>
  </si>
  <si>
    <t>Laczkó Mária</t>
  </si>
  <si>
    <t>Holló Ábel</t>
  </si>
  <si>
    <t>Kecskés Antal</t>
  </si>
  <si>
    <t>Körmendi Zsóka</t>
  </si>
  <si>
    <t>Koczka Krisztián</t>
  </si>
  <si>
    <t>Matos Izsó</t>
  </si>
  <si>
    <t>Sziráki Károly</t>
  </si>
  <si>
    <t>Mohácsi Gyöngyi</t>
  </si>
  <si>
    <t>Sutka Marietta</t>
  </si>
  <si>
    <t>Lázár Zsolt</t>
  </si>
  <si>
    <t>Cseh Malvin</t>
  </si>
  <si>
    <t>Pozsonyi Dénes</t>
  </si>
  <si>
    <t>Huszák Olívia</t>
  </si>
  <si>
    <t>Szirtes Gedeon</t>
  </si>
  <si>
    <t>Bodó Ilka</t>
  </si>
  <si>
    <t>Dóka Bence</t>
  </si>
  <si>
    <t>Fehérvári Gyöngyvér</t>
  </si>
  <si>
    <t>Török Ágota</t>
  </si>
  <si>
    <t>Mező Mózes</t>
  </si>
  <si>
    <t>Bakos Vera</t>
  </si>
  <si>
    <t>Komáromi Miléna</t>
  </si>
  <si>
    <t>Vámos Balázs</t>
  </si>
  <si>
    <t>Kövér Cecilia</t>
  </si>
  <si>
    <t>Lugosi Sándor</t>
  </si>
  <si>
    <t>Almási Valéria</t>
  </si>
  <si>
    <t>Bodrogi Irma</t>
  </si>
  <si>
    <t>Zsoldos István</t>
  </si>
  <si>
    <t>Palágyi Levente</t>
  </si>
  <si>
    <t>Nyári Tímea</t>
  </si>
  <si>
    <t>Kónya Árpád</t>
  </si>
  <si>
    <t>Nyerges Hermina</t>
  </si>
  <si>
    <t>Pajor Arika</t>
  </si>
  <si>
    <t>Bakos Tibor</t>
  </si>
  <si>
    <t>Szántai László</t>
  </si>
  <si>
    <t>Fóti Kinga</t>
  </si>
  <si>
    <t>Kubinyi Fülöp</t>
  </si>
  <si>
    <t>Somos Martina</t>
  </si>
  <si>
    <t>Hatvani Luca</t>
  </si>
  <si>
    <t>Szanyi Gergő</t>
  </si>
  <si>
    <t>Harsányi Mihály</t>
  </si>
  <si>
    <t>Surányi László</t>
  </si>
  <si>
    <t>Sényi Leonóra</t>
  </si>
  <si>
    <t>Bertók Dénes</t>
  </si>
  <si>
    <t>Heller Vilmos</t>
  </si>
  <si>
    <t>Sárvári Tünde</t>
  </si>
  <si>
    <t>Lánczi Gellért</t>
  </si>
  <si>
    <t>Szántó Sebestény</t>
  </si>
  <si>
    <t>Agócs Aranka</t>
  </si>
  <si>
    <t>Földvári Dénes</t>
  </si>
  <si>
    <t>Udvardi Beáta</t>
  </si>
  <si>
    <t>Dömötör Márkus</t>
  </si>
  <si>
    <t>Roboz Rózsa</t>
  </si>
  <si>
    <t>Gerencsér Pál</t>
  </si>
  <si>
    <t>Dévényi Gyula</t>
  </si>
  <si>
    <t>Stadler Anita</t>
  </si>
  <si>
    <t>Madarász Felícia</t>
  </si>
  <si>
    <t>Sárvári Amália</t>
  </si>
  <si>
    <t>Engi Lénárd</t>
  </si>
  <si>
    <t>Morvai Kata</t>
  </si>
  <si>
    <t>Juhász Mónika</t>
  </si>
  <si>
    <t>Boros Zsigmond</t>
  </si>
  <si>
    <t>Csorba Gál</t>
  </si>
  <si>
    <t>Lapos Levente</t>
  </si>
  <si>
    <t>Pósa Ida</t>
  </si>
  <si>
    <t>Egerszegi Fülöp</t>
  </si>
  <si>
    <t>Halasi Csenge</t>
  </si>
  <si>
    <t>Majoros Gellért</t>
  </si>
  <si>
    <t>Csergő Gyöngyvér</t>
  </si>
  <si>
    <t>Kassai Tamás</t>
  </si>
  <si>
    <t>Soproni Lili</t>
  </si>
  <si>
    <t>Munkácsi János</t>
  </si>
  <si>
    <t>Dobos Adél</t>
  </si>
  <si>
    <t>Hatvani Zoltán</t>
  </si>
  <si>
    <t>Raffai Miklós</t>
  </si>
  <si>
    <t>Péli Domonkos</t>
  </si>
  <si>
    <t>Gazdag Salamon</t>
  </si>
  <si>
    <t>Pálfi Gedeon</t>
  </si>
  <si>
    <t>Zeke Olivér</t>
  </si>
  <si>
    <t>Ráth Ignác</t>
  </si>
  <si>
    <t>Padányi Gergő</t>
  </si>
  <si>
    <t>Murányi Rozália</t>
  </si>
  <si>
    <t>Polányi Dominika</t>
  </si>
  <si>
    <t>Káldor Mária</t>
  </si>
  <si>
    <t>Asolti Olivér</t>
  </si>
  <si>
    <t>Sipos Veronika</t>
  </si>
  <si>
    <t>Ötvös Timót</t>
  </si>
  <si>
    <t>Petényi Bulcsú</t>
  </si>
  <si>
    <t>Huszár Pál</t>
  </si>
  <si>
    <t>Ujvári Krisztián</t>
  </si>
  <si>
    <t>Huszák Etelka</t>
  </si>
  <si>
    <t>Huber Ákos</t>
  </si>
  <si>
    <t>Körmendi Aranka</t>
  </si>
  <si>
    <t>Kuti Rozália</t>
  </si>
  <si>
    <t>Huszák Nándor</t>
  </si>
  <si>
    <t>Török Luca</t>
  </si>
  <si>
    <t>Mester Matild</t>
  </si>
  <si>
    <t>Sallai Gyöngyvér</t>
  </si>
  <si>
    <t>Sasvári Vilma</t>
  </si>
  <si>
    <t>Poór Mózes</t>
  </si>
  <si>
    <t>Király Zsóka</t>
  </si>
  <si>
    <t>Gyarmati Adél</t>
  </si>
  <si>
    <t>Olajos Kornélia</t>
  </si>
  <si>
    <t>Országh Gergely</t>
  </si>
  <si>
    <t>Szilágyi Mátyás</t>
  </si>
  <si>
    <t>Kútvölgyi Felícia</t>
  </si>
  <si>
    <t>Pajor Pongrác</t>
  </si>
  <si>
    <t>Koncz Enikő</t>
  </si>
  <si>
    <t>Dorogi Ilka</t>
  </si>
  <si>
    <t>Sátori Krisztián</t>
  </si>
  <si>
    <t>Vámos Tamás</t>
  </si>
  <si>
    <t>Abonyi Emőke</t>
  </si>
  <si>
    <t>Magyar László</t>
  </si>
  <si>
    <t>Lázár Gergely</t>
  </si>
  <si>
    <t>Jurányi Kármen</t>
  </si>
  <si>
    <t>Hagymási Attila</t>
  </si>
  <si>
    <t>Pomázi Virág</t>
  </si>
  <si>
    <t>Szántai Lilla</t>
  </si>
  <si>
    <t>Bene Zsófia</t>
  </si>
  <si>
    <t>Kőműves Szabina</t>
  </si>
  <si>
    <t>Szerencsés Vince</t>
  </si>
  <si>
    <t>Révész Márkó</t>
  </si>
  <si>
    <t>Kurucz Beáta</t>
  </si>
  <si>
    <t>Pozsonyi Kristóf</t>
  </si>
  <si>
    <t>Pallagi Kázmér</t>
  </si>
  <si>
    <t>Gáti Rozália</t>
  </si>
  <si>
    <t>Fényes Beáta</t>
  </si>
  <si>
    <t>Nyitrai Helga</t>
  </si>
  <si>
    <t>Deli Emil</t>
  </si>
  <si>
    <t>Kürti Gyula</t>
  </si>
  <si>
    <t>Petrányi Bendegúz</t>
  </si>
  <si>
    <t>Várnai Adorján</t>
  </si>
  <si>
    <t>Szigeti Fábián</t>
  </si>
  <si>
    <t>Német Emőke</t>
  </si>
  <si>
    <t>Hamza Kolos</t>
  </si>
  <si>
    <t>Udvardi Dóra</t>
  </si>
  <si>
    <t>Kondor Ede</t>
  </si>
  <si>
    <t>Erdei Eszter</t>
  </si>
  <si>
    <t>Ember Krisztián</t>
  </si>
  <si>
    <t>Kozák Kristóf</t>
  </si>
  <si>
    <t>Nádor Ödön</t>
  </si>
  <si>
    <t>Takács Ágoston</t>
  </si>
  <si>
    <t>Somogyvári Izolda</t>
  </si>
  <si>
    <t>Arató Pál</t>
  </si>
  <si>
    <t>Szántai Jónás</t>
  </si>
  <si>
    <t>Diószegi Zita</t>
  </si>
  <si>
    <t>Földvári Fülöp</t>
  </si>
  <si>
    <t>Rózsahegyi Ferenc</t>
  </si>
  <si>
    <t>Rózsahegyi István</t>
  </si>
  <si>
    <t>Baranyai Dorottya</t>
  </si>
  <si>
    <t>Duka Kálmán</t>
  </si>
  <si>
    <t>Galambos Bertalan</t>
  </si>
  <si>
    <t>Sziva Ivó</t>
  </si>
  <si>
    <t>Novák Stefánia</t>
  </si>
  <si>
    <t>Baranyai Zoltán</t>
  </si>
  <si>
    <t>Dóka Roland</t>
  </si>
  <si>
    <t>Halász Jeromos</t>
  </si>
  <si>
    <t>Szegő Ábrahám</t>
  </si>
  <si>
    <t>Seres Ede</t>
  </si>
  <si>
    <t>Kalmár Liza</t>
  </si>
  <si>
    <t>Árva Csenge</t>
  </si>
  <si>
    <t>Koncz Mózes</t>
  </si>
  <si>
    <t>Szántai Mihály</t>
  </si>
  <si>
    <t>Gond Gedeon</t>
  </si>
  <si>
    <t>Gazsó Roland</t>
  </si>
  <si>
    <t>Lévai Csenger</t>
  </si>
  <si>
    <t>Majoros Ilka</t>
  </si>
  <si>
    <t>Vitéz Gizella</t>
  </si>
  <si>
    <t>Patkós Tivadar</t>
  </si>
  <si>
    <t>Lantos Antónia</t>
  </si>
  <si>
    <t>Pásztor Barnabás</t>
  </si>
  <si>
    <t>Keresztes Ferenc</t>
  </si>
  <si>
    <t>Szántó Hajnalka</t>
  </si>
  <si>
    <t>Gazsó Gertrúd</t>
  </si>
  <si>
    <t>Csányi Margit</t>
  </si>
  <si>
    <t>Parádi Krisztina</t>
  </si>
  <si>
    <t>Székács Emese</t>
  </si>
  <si>
    <t>Jancsó Orbán</t>
  </si>
  <si>
    <t>Rádi Máté</t>
  </si>
  <si>
    <t>Gémes Herman</t>
  </si>
  <si>
    <t>Mészáros Lídia</t>
  </si>
  <si>
    <t>Vass Oszkár</t>
  </si>
  <si>
    <t>Kőszegi Ábel</t>
  </si>
  <si>
    <t>Bakonyi Gitta</t>
  </si>
  <si>
    <t>Nyerges Gedeon</t>
  </si>
  <si>
    <t>Ormai Krisztián</t>
  </si>
  <si>
    <t>Alföldi Adalbert</t>
  </si>
  <si>
    <t>Faludi Csenger</t>
  </si>
  <si>
    <t>Pintér Bertalan</t>
  </si>
  <si>
    <t>Galambos Soma</t>
  </si>
  <si>
    <t>Fóti Elek</t>
  </si>
  <si>
    <t>Szabó Mátyás</t>
  </si>
  <si>
    <t>Garamvölgyi Bertalan</t>
  </si>
  <si>
    <t>Szendrei Vera</t>
  </si>
  <si>
    <t>Martos Csilla</t>
  </si>
  <si>
    <t>Jávor Levente</t>
  </si>
  <si>
    <t>Keresztes Franciska</t>
  </si>
  <si>
    <t>Mező Hédi</t>
  </si>
  <si>
    <t>Liptai Arika</t>
  </si>
  <si>
    <t>Pető Pál</t>
  </si>
  <si>
    <t>Erdélyi Fanni</t>
  </si>
  <si>
    <t>Hidvégi Martina</t>
  </si>
  <si>
    <t>Kerepesi Evelin</t>
  </si>
  <si>
    <t>Kuti Alfréd</t>
  </si>
  <si>
    <t>Surányi Erzsébet</t>
  </si>
  <si>
    <t>Pataki Katalin</t>
  </si>
  <si>
    <t>Munkácsi Magda</t>
  </si>
  <si>
    <t>Beke Ivó</t>
  </si>
  <si>
    <t>Szőke Titusz</t>
  </si>
  <si>
    <t>Jelinek Szilárd</t>
  </si>
  <si>
    <t>Béres Barbara</t>
  </si>
  <si>
    <t>Vitéz Barbara</t>
  </si>
  <si>
    <t>Csonka Galina</t>
  </si>
  <si>
    <t>Nemes Emőke</t>
  </si>
  <si>
    <t>Sós Annabella</t>
  </si>
  <si>
    <t>Szántó Alíz</t>
  </si>
  <si>
    <t>Rajnai Mária</t>
  </si>
  <si>
    <t>Rozsnyai Lázár</t>
  </si>
  <si>
    <t>Sárkány Amália</t>
  </si>
  <si>
    <t>Polyák György</t>
  </si>
  <si>
    <t>Fazekas Bíborka</t>
  </si>
  <si>
    <t>Sárvári Tibor</t>
  </si>
  <si>
    <t>Kis Ádám</t>
  </si>
  <si>
    <t>Hetényi Lóránd</t>
  </si>
  <si>
    <t>Deák Zoltán</t>
  </si>
  <si>
    <t>Fodor Mónika</t>
  </si>
  <si>
    <t>Udvardi Hilda</t>
  </si>
  <si>
    <t>Stark Bence</t>
  </si>
  <si>
    <t>Kulcsár Ágoston</t>
  </si>
  <si>
    <t>Diószegi Viktória</t>
  </si>
  <si>
    <t>Beke Flóra</t>
  </si>
  <si>
    <t>Kocsis József</t>
  </si>
  <si>
    <t>Horváth Tamara</t>
  </si>
  <si>
    <t>Suba Móricz</t>
  </si>
  <si>
    <t>Káldor Kelemen</t>
  </si>
  <si>
    <t>Udvardi Szilvia</t>
  </si>
  <si>
    <t>Karikás Vajk</t>
  </si>
  <si>
    <t>Kőszegi Csaba</t>
  </si>
  <si>
    <t>Galla Farkas</t>
  </si>
  <si>
    <t>Gémes Árpád</t>
  </si>
  <si>
    <t>Király Lajos</t>
  </si>
  <si>
    <t>Fonyódi Mátyás</t>
  </si>
  <si>
    <t>Szekeres Miklós</t>
  </si>
  <si>
    <t>Somfai Amanda</t>
  </si>
  <si>
    <t>Dorogi Zsolt</t>
  </si>
  <si>
    <t>Hagymási Anna</t>
  </si>
  <si>
    <t>Enyedi Gitta</t>
  </si>
  <si>
    <t>Gazsó Miklós</t>
  </si>
  <si>
    <t>Rácz Amália</t>
  </si>
  <si>
    <t>Medve Gedeon</t>
  </si>
  <si>
    <t>Pozsonyi Bálint</t>
  </si>
  <si>
    <t>Piros Barbara</t>
  </si>
  <si>
    <t>Lugosi Adél</t>
  </si>
  <si>
    <t>Mácsai Attila</t>
  </si>
  <si>
    <t>Dallos Anikó</t>
  </si>
  <si>
    <t>Mérei Dezső</t>
  </si>
  <si>
    <t>Molnár Tamara</t>
  </si>
  <si>
    <t>Pósa Valentin</t>
  </si>
  <si>
    <t>Rostás Kriszta</t>
  </si>
  <si>
    <t>Pallagi Annamária</t>
  </si>
  <si>
    <t>Rényi Dorottya</t>
  </si>
  <si>
    <t>Hagymási Zoltán</t>
  </si>
  <si>
    <t>Goda András</t>
  </si>
  <si>
    <t>Dózsa Terézia</t>
  </si>
  <si>
    <t>Répási Fülöp</t>
  </si>
  <si>
    <t>Rudas Ágota</t>
  </si>
  <si>
    <t>Kerepesi Erika</t>
  </si>
  <si>
    <t>Gyarmati Tamás</t>
  </si>
  <si>
    <t>Radványi Tiborc</t>
  </si>
  <si>
    <t>Füstös Richárd</t>
  </si>
  <si>
    <t>Pozsgai Gáspár</t>
  </si>
  <si>
    <t>Mikó Szilveszter</t>
  </si>
  <si>
    <t>Szemes Ede</t>
  </si>
  <si>
    <t>Benkő Kelemen</t>
  </si>
  <si>
    <t>Asolti Kriszta</t>
  </si>
  <si>
    <t>Szemes Miléna</t>
  </si>
  <si>
    <t>Sarkadi Taksony</t>
  </si>
  <si>
    <t>Petényi Kornél</t>
  </si>
  <si>
    <t>Gond Rózsa</t>
  </si>
  <si>
    <t>Somodi Zsolt</t>
  </si>
  <si>
    <t>Cseh Lenke</t>
  </si>
  <si>
    <t>Regős Mihály</t>
  </si>
  <si>
    <t>Várnai Galina</t>
  </si>
  <si>
    <t>Német Viktor</t>
  </si>
  <si>
    <t>Reményi Berta</t>
  </si>
  <si>
    <t>Haraszti Ágoston</t>
  </si>
  <si>
    <t>Káldor Ervin</t>
  </si>
  <si>
    <t>Padányi Emilia</t>
  </si>
  <si>
    <t>Gulyás Hajna</t>
  </si>
  <si>
    <t>Ráth Szabrina</t>
  </si>
  <si>
    <t>Udvardi Árpád</t>
  </si>
  <si>
    <t>Galla Franciska</t>
  </si>
  <si>
    <t>Hamar Csenger</t>
  </si>
  <si>
    <t>Majoros Aurél</t>
  </si>
  <si>
    <t>Halmai Tódor</t>
  </si>
  <si>
    <t>Rádai Lívia</t>
  </si>
  <si>
    <t>Dévényi Gedeon</t>
  </si>
  <si>
    <t>Gál Ferenc</t>
  </si>
  <si>
    <t>Nagy Eszter</t>
  </si>
  <si>
    <t>Kubinyi Iván</t>
  </si>
  <si>
    <t>Fekete Arika</t>
  </si>
  <si>
    <t>Fonyódi Petra</t>
  </si>
  <si>
    <t>Szendrei Barnabás</t>
  </si>
  <si>
    <t>Zentai Márkó</t>
  </si>
  <si>
    <t>Nádasi Zoltán</t>
  </si>
  <si>
    <t>Kollár Krisztián</t>
  </si>
  <si>
    <t>Munkácsi Valéria</t>
  </si>
  <si>
    <t>Kósa György</t>
  </si>
  <si>
    <t>Diószegi Bódog</t>
  </si>
  <si>
    <t>Szeberényi Borisz</t>
  </si>
  <si>
    <t>Szegedi Zsófia</t>
  </si>
  <si>
    <t>Vágó Mária</t>
  </si>
  <si>
    <t>Mohácsi János</t>
  </si>
  <si>
    <t>Sólyom Mária</t>
  </si>
  <si>
    <t>Gosztonyi Fanni</t>
  </si>
  <si>
    <t>Pócsik Roland</t>
  </si>
  <si>
    <t>Róka Katalin</t>
  </si>
  <si>
    <t>Farkas Berta</t>
  </si>
  <si>
    <t>Bartos Fábián</t>
  </si>
  <si>
    <t>Tárnok Zsolt</t>
  </si>
  <si>
    <t>Sziva Emilia</t>
  </si>
  <si>
    <t>Jámbor László</t>
  </si>
  <si>
    <t>Munkácsi Lajos</t>
  </si>
  <si>
    <t>Faludi Mária</t>
  </si>
  <si>
    <t>Szendrei Zsófia</t>
  </si>
  <si>
    <t>Juhász Roland</t>
  </si>
  <si>
    <t>Lovász Géza</t>
  </si>
  <si>
    <t>Szentmiklósi Bíborka</t>
  </si>
  <si>
    <t>Pozsgai Gitta</t>
  </si>
  <si>
    <t>Jurányi Lukács</t>
  </si>
  <si>
    <t>Garami Kata</t>
  </si>
  <si>
    <t>Kalmár Olga</t>
  </si>
  <si>
    <t>Kerti Márta</t>
  </si>
  <si>
    <t>Nyitrai Ferenc</t>
  </si>
  <si>
    <t>Hamza Sarolta</t>
  </si>
  <si>
    <t>Morvai Kázmér</t>
  </si>
  <si>
    <t>Sitkei Kelemen</t>
  </si>
  <si>
    <t>Raffai Judit</t>
  </si>
  <si>
    <t>Nemes Gáspár</t>
  </si>
  <si>
    <t>Rákosi Arany</t>
  </si>
  <si>
    <t>Szarka Márta</t>
  </si>
  <si>
    <t>Tárnok Szidónia</t>
  </si>
  <si>
    <t>Erdei Marcell</t>
  </si>
  <si>
    <t>Fodor Pál</t>
  </si>
  <si>
    <t>Soproni Linda</t>
  </si>
  <si>
    <t>Kürti Emil</t>
  </si>
  <si>
    <t>Solymár Zsuzsanna</t>
  </si>
  <si>
    <t>Hornyák Pál</t>
  </si>
  <si>
    <t>Sasvári Lázár</t>
  </si>
  <si>
    <t>Sitkei Vera</t>
  </si>
  <si>
    <t>Méhes Taksony</t>
  </si>
  <si>
    <t>Engi Róbert</t>
  </si>
  <si>
    <t>Polyák Lázár</t>
  </si>
  <si>
    <t>Prohaszka Viola</t>
  </si>
  <si>
    <t>Veress Boglárka</t>
  </si>
  <si>
    <t>Lakatos Medárd</t>
  </si>
  <si>
    <t>Vadász Galina</t>
  </si>
  <si>
    <t>Simó Adorján</t>
  </si>
  <si>
    <t>Jenei Adrienn</t>
  </si>
  <si>
    <t>Erdélyi Donát</t>
  </si>
  <si>
    <t>Munkácsi Lídia</t>
  </si>
  <si>
    <t>Deák István</t>
  </si>
  <si>
    <t>Lengyel Olívia</t>
  </si>
  <si>
    <t>Korpás Piroska</t>
  </si>
  <si>
    <t>Mikó Amália</t>
  </si>
  <si>
    <t>Bacsó Jenő</t>
  </si>
  <si>
    <t>Keszler Zsófia</t>
  </si>
  <si>
    <t>Matos Kristóf</t>
  </si>
  <si>
    <t>Kollár Hajnalka</t>
  </si>
  <si>
    <t>Makai Sarolta</t>
  </si>
  <si>
    <t>Karsai Annamária</t>
  </si>
  <si>
    <t>Engi Jakab</t>
  </si>
  <si>
    <t>Alföldi Katalin</t>
  </si>
  <si>
    <t>Földes Pálma</t>
  </si>
  <si>
    <t>Pálvölgyi Valentin</t>
  </si>
  <si>
    <t>Körmendi Gertrúd</t>
  </si>
  <si>
    <t>Pandúr Zsófia</t>
  </si>
  <si>
    <t>Hatvani Bonifác</t>
  </si>
  <si>
    <t>Adorján Sebestény</t>
  </si>
  <si>
    <t>Kökény József</t>
  </si>
  <si>
    <t>Szép Albert</t>
  </si>
  <si>
    <t>Valkó Cecilia</t>
  </si>
  <si>
    <t>Petényi Soma</t>
  </si>
  <si>
    <t>Sárkány Vince</t>
  </si>
  <si>
    <t>Erdélyi Izsó</t>
  </si>
  <si>
    <t>Koczka Mózes</t>
  </si>
  <si>
    <t>Ocskó Lóránd</t>
  </si>
  <si>
    <t>Torda Kelemen</t>
  </si>
  <si>
    <t>Nemes Gabriella</t>
  </si>
  <si>
    <t>Komáromi Katalin</t>
  </si>
  <si>
    <t>Szeberényi Emil</t>
  </si>
  <si>
    <t>Balla Lőrinc</t>
  </si>
  <si>
    <t>Somogyi Szabrina</t>
  </si>
  <si>
    <t>Nádasi Evelin</t>
  </si>
  <si>
    <t>Balla Vince</t>
  </si>
  <si>
    <t>Karsai Gál</t>
  </si>
  <si>
    <t>Kontra Violetta</t>
  </si>
  <si>
    <t>Huszák Erik</t>
  </si>
  <si>
    <t>Német Lipót</t>
  </si>
  <si>
    <t>Mester Stefánia</t>
  </si>
  <si>
    <t>Sóti Kinga</t>
  </si>
  <si>
    <t>Faludi Fanni</t>
  </si>
  <si>
    <t>Keresztes Botond</t>
  </si>
  <si>
    <t>Regős Pál</t>
  </si>
  <si>
    <t>Gulyás Lóránt</t>
  </si>
  <si>
    <t>Asztalos Lóránt</t>
  </si>
  <si>
    <t>Kuti Ábel</t>
  </si>
  <si>
    <t>Korpás Olimpia</t>
  </si>
  <si>
    <t>Pázmány Lídia</t>
  </si>
  <si>
    <t>Fazekas Pálma</t>
  </si>
  <si>
    <t>Mester Kálmán</t>
  </si>
  <si>
    <t>Bobák Rezső</t>
  </si>
  <si>
    <t>Kecskés Beáta</t>
  </si>
  <si>
    <t>Koncz Bódog</t>
  </si>
  <si>
    <t>Sutka Erika</t>
  </si>
  <si>
    <t>Keresztes Barna</t>
  </si>
  <si>
    <t>Kőszegi Petra</t>
  </si>
  <si>
    <t>Szőke Szaniszló</t>
  </si>
  <si>
    <t>Seres Edit</t>
  </si>
  <si>
    <t>Kassai Gáspár</t>
  </si>
  <si>
    <t>Kékesi Olívia</t>
  </si>
  <si>
    <t>Révész Lili</t>
  </si>
  <si>
    <t>Nagy Orbán</t>
  </si>
  <si>
    <t>Goda Bódog</t>
  </si>
  <si>
    <t>Pozsonyi Mária</t>
  </si>
  <si>
    <t>Pócsik Zsóka</t>
  </si>
  <si>
    <t>Kertes Erzsébet</t>
  </si>
  <si>
    <t>Rudas Heléna</t>
  </si>
  <si>
    <t>Rigó Félix</t>
  </si>
  <si>
    <t>Hajdú Regina</t>
  </si>
  <si>
    <t>Csordás Tilda</t>
  </si>
  <si>
    <t>Pálvölgyi Dóra</t>
  </si>
  <si>
    <t>Zsoldos Richárd</t>
  </si>
  <si>
    <t>Varga Viktória</t>
  </si>
  <si>
    <t>Szemes Bendegúz</t>
  </si>
  <si>
    <t>Huszka Gergő</t>
  </si>
  <si>
    <t>Sényi Liza</t>
  </si>
  <si>
    <t>Osváth Felícia</t>
  </si>
  <si>
    <t>Rádi Dénes</t>
  </si>
  <si>
    <t>Sajó Botond</t>
  </si>
  <si>
    <t>Bakonyi Zoltán</t>
  </si>
  <si>
    <t>Megyesi Leonóra</t>
  </si>
  <si>
    <t>Valkó Barna</t>
  </si>
  <si>
    <t>Fábián Annamária</t>
  </si>
  <si>
    <t>Kontra Adél</t>
  </si>
  <si>
    <t>Rákoczi Felícia</t>
  </si>
  <si>
    <t>Székely Kolos</t>
  </si>
  <si>
    <t>Blaskó Szaniszló</t>
  </si>
  <si>
    <t>Halasi Izolda</t>
  </si>
  <si>
    <t>Szigetvári Irén</t>
  </si>
  <si>
    <t>Karsai Lívia</t>
  </si>
  <si>
    <t>Toldi Ilona</t>
  </si>
  <si>
    <t>Keresztes Arika</t>
  </si>
  <si>
    <t>Hajnal Irén</t>
  </si>
  <si>
    <t>Csonka Melinda</t>
  </si>
  <si>
    <t>Bakonyi Aurél</t>
  </si>
  <si>
    <t>Fábián Izolda</t>
  </si>
  <si>
    <t>Kondor Dénes</t>
  </si>
  <si>
    <t>Baranyai Gabriella</t>
  </si>
  <si>
    <t>Gyurkovics Felícia</t>
  </si>
  <si>
    <t>Pusztai Elvira</t>
  </si>
  <si>
    <t>Boros Gál</t>
  </si>
  <si>
    <t>Kuti Márton</t>
  </si>
  <si>
    <t>Polyák Aranka</t>
  </si>
  <si>
    <t>Sasvári Tas</t>
  </si>
  <si>
    <t>Sütő Emőke</t>
  </si>
  <si>
    <t>Rónai Vilmos</t>
  </si>
  <si>
    <t>Fekete Pongrác</t>
  </si>
  <si>
    <t>Beke Bálint</t>
  </si>
  <si>
    <t>Kocsis Beáta</t>
  </si>
  <si>
    <t>Faludi Norbert</t>
  </si>
  <si>
    <t>Gáti Dominika</t>
  </si>
  <si>
    <t>Várszegi Orsolya</t>
  </si>
  <si>
    <t>Kamarás Hunor</t>
  </si>
  <si>
    <t>Kertes Kriszta</t>
  </si>
  <si>
    <t>Balla Miléna</t>
  </si>
  <si>
    <t>Paál Viola</t>
  </si>
  <si>
    <t>Kun Aurél</t>
  </si>
  <si>
    <t>munkatárs</t>
  </si>
  <si>
    <r>
      <t xml:space="preserve">rendjében kövessék egymást! </t>
    </r>
    <r>
      <rPr>
        <b/>
        <sz val="9"/>
        <color rgb="FFFF0000"/>
        <rFont val="Calibri"/>
        <family val="2"/>
        <charset val="238"/>
      </rPr>
      <t>» Az azonos telephelyen és azonos osztályon dol-</t>
    </r>
  </si>
  <si>
    <t>gozók sorai egymás alatt álljanak! Az osztályok nevük ABC sorrendjében köves-</t>
  </si>
  <si>
    <r>
      <t xml:space="preserve">Rendezze a táblázatot gyorsrendezéssel (!) a következők szerint! </t>
    </r>
    <r>
      <rPr>
        <b/>
        <sz val="9"/>
        <color rgb="FFFF0000"/>
        <rFont val="Calibri"/>
        <family val="2"/>
        <charset val="238"/>
      </rPr>
      <t>» Az azonos</t>
    </r>
  </si>
  <si>
    <t>telephelyen dolgozók sorai egymás alatt álljanak! A telephelyek nevük ABC sor-</t>
  </si>
  <si>
    <r>
      <t xml:space="preserve">sék egymást! </t>
    </r>
    <r>
      <rPr>
        <b/>
        <sz val="9"/>
        <color rgb="FFFF0000"/>
        <rFont val="Calibri"/>
        <family val="2"/>
        <charset val="238"/>
      </rPr>
      <t>» Az azonos telephelyen, azonos osztályon és azonos státuszban</t>
    </r>
  </si>
  <si>
    <t>dolgozók sorai egymás alatt álljanak! A státuszsok nevük ABC sorrendjében kö-</t>
  </si>
  <si>
    <r>
      <t xml:space="preserve">vessék egymást! </t>
    </r>
    <r>
      <rPr>
        <b/>
        <sz val="9"/>
        <color rgb="FFFF0000"/>
        <rFont val="Calibri"/>
        <family val="2"/>
        <charset val="238"/>
      </rPr>
      <t>»</t>
    </r>
    <r>
      <rPr>
        <b/>
        <sz val="9"/>
        <color rgb="FFFF0000"/>
        <rFont val="Calibri"/>
        <family val="2"/>
        <charset val="238"/>
        <scheme val="minor"/>
      </rPr>
      <t xml:space="preserve"> Az azonos telephelyen, azonos osztályon és azonos státusz-</t>
    </r>
  </si>
  <si>
    <t>ban dolgozók neveik ABC sorrendjében kövessék egymást!</t>
  </si>
  <si>
    <t>A táblázat és a feladat ugyanaz, de most többkulcsos rendezést alkalmazzon!</t>
  </si>
  <si>
    <t>Másként fogalmazva, egy művelettel több kulcs szerint rendezze a táblázatot!</t>
  </si>
  <si>
    <t>A kulcsok és az irányok a következők. Elsődleges kulcs: telephely, ABC sorrend-</t>
  </si>
  <si>
    <r>
      <t xml:space="preserve">ben. </t>
    </r>
    <r>
      <rPr>
        <b/>
        <sz val="9"/>
        <color rgb="FFFF0000"/>
        <rFont val="Calibri"/>
        <family val="2"/>
        <charset val="238"/>
      </rPr>
      <t xml:space="preserve">» </t>
    </r>
    <r>
      <rPr>
        <b/>
        <sz val="9"/>
        <color rgb="FFFF0000"/>
        <rFont val="Calibri"/>
        <family val="2"/>
        <charset val="238"/>
        <scheme val="minor"/>
      </rPr>
      <t xml:space="preserve">Második kulcs: osztály, ABC sorrendben. </t>
    </r>
    <r>
      <rPr>
        <b/>
        <sz val="9"/>
        <color rgb="FFFF0000"/>
        <rFont val="Calibri"/>
        <family val="2"/>
        <charset val="238"/>
      </rPr>
      <t xml:space="preserve">» </t>
    </r>
    <r>
      <rPr>
        <b/>
        <sz val="9"/>
        <color rgb="FFFF0000"/>
        <rFont val="Calibri"/>
        <family val="2"/>
        <charset val="238"/>
        <scheme val="minor"/>
      </rPr>
      <t>Harmadik rendezési kulcs: stá-</t>
    </r>
  </si>
  <si>
    <r>
      <t xml:space="preserve">tusz, ABC sorrendben. </t>
    </r>
    <r>
      <rPr>
        <b/>
        <sz val="9"/>
        <color rgb="FFFF0000"/>
        <rFont val="Calibri"/>
        <family val="2"/>
        <charset val="238"/>
      </rPr>
      <t xml:space="preserve">» </t>
    </r>
    <r>
      <rPr>
        <b/>
        <sz val="9"/>
        <color rgb="FFFF0000"/>
        <rFont val="Calibri"/>
        <family val="2"/>
        <charset val="238"/>
        <scheme val="minor"/>
      </rPr>
      <t>Negyedik kulcs: munkatárs, ABC sorrendben.</t>
    </r>
  </si>
  <si>
    <t>Hozzon létre háromelemű egyéni listát: beosztott, vezető, felsővezető!</t>
  </si>
  <si>
    <t>Módosítsa a táblázat rendezettségét! A harmadik rendezési kulcs az egyéni lis-</t>
  </si>
  <si>
    <t>ta sorrendjében rendezzen!</t>
  </si>
  <si>
    <t>régió</t>
  </si>
  <si>
    <t>megye</t>
  </si>
  <si>
    <t>város</t>
  </si>
  <si>
    <t>Közép-Dunántúl</t>
  </si>
  <si>
    <t>Fejér</t>
  </si>
  <si>
    <t>Mór</t>
  </si>
  <si>
    <t>Dél-Dunántúl</t>
  </si>
  <si>
    <t>Somogy</t>
  </si>
  <si>
    <t>Nagyatád</t>
  </si>
  <si>
    <t>Észak-Magyarország</t>
  </si>
  <si>
    <t>Borsod-Abaúj-Zemplén</t>
  </si>
  <si>
    <t>Szerencs</t>
  </si>
  <si>
    <t>Észak-Alföld</t>
  </si>
  <si>
    <t>Jász-Nagykun-Szolnok</t>
  </si>
  <si>
    <t>Túrkeve</t>
  </si>
  <si>
    <t>Edelény</t>
  </si>
  <si>
    <t>Veszprém</t>
  </si>
  <si>
    <t>Várpalota</t>
  </si>
  <si>
    <t>Dél-Alföld</t>
  </si>
  <si>
    <t>Bács-Kiskun</t>
  </si>
  <si>
    <t>Kalocsa</t>
  </si>
  <si>
    <t>Közép-Magyarország</t>
  </si>
  <si>
    <t>Pest</t>
  </si>
  <si>
    <t>Dunaharaszti</t>
  </si>
  <si>
    <t>Újszász</t>
  </si>
  <si>
    <t>Balatonfüred</t>
  </si>
  <si>
    <t>Komárom-Esztergom</t>
  </si>
  <si>
    <t>Esztergom</t>
  </si>
  <si>
    <t>Szabolcs-Szatmár-Berg</t>
  </si>
  <si>
    <t>Demecser</t>
  </si>
  <si>
    <t>Hajdú-Bihar</t>
  </si>
  <si>
    <t>Hajdúszoboszló</t>
  </si>
  <si>
    <t>Göd</t>
  </si>
  <si>
    <t>Nyugat-Dunántúl</t>
  </si>
  <si>
    <t>Győr-Moson-Sopron</t>
  </si>
  <si>
    <t>Fertõd</t>
  </si>
  <si>
    <t>Csorna</t>
  </si>
  <si>
    <t>Baranya</t>
  </si>
  <si>
    <t>Szentlőrinc</t>
  </si>
  <si>
    <t>Tura</t>
  </si>
  <si>
    <t>Bicske</t>
  </si>
  <si>
    <t>Záhony</t>
  </si>
  <si>
    <t>Siófok</t>
  </si>
  <si>
    <t>Budapest IV. kerület</t>
  </si>
  <si>
    <t>Kazincbarcika</t>
  </si>
  <si>
    <t>Vámospércs</t>
  </si>
  <si>
    <t>Albertirsa</t>
  </si>
  <si>
    <t>Békés</t>
  </si>
  <si>
    <t>Orosháza</t>
  </si>
  <si>
    <t>Kisvárda</t>
  </si>
  <si>
    <t>Szikszó</t>
  </si>
  <si>
    <t>Budapest VIII. kerület</t>
  </si>
  <si>
    <t>Budapest XVI. kerület</t>
  </si>
  <si>
    <t>Marcali</t>
  </si>
  <si>
    <t>Nagykõrös</t>
  </si>
  <si>
    <t>Mezõhegyes</t>
  </si>
  <si>
    <t>Nógrád</t>
  </si>
  <si>
    <t>Bátonyterenye</t>
  </si>
  <si>
    <t>Kisbér</t>
  </si>
  <si>
    <t>Hajdúhadház</t>
  </si>
  <si>
    <t>Vas</t>
  </si>
  <si>
    <t>Körmend</t>
  </si>
  <si>
    <t>Dombóvár</t>
  </si>
  <si>
    <t>Szigetvár</t>
  </si>
  <si>
    <t>Polgár</t>
  </si>
  <si>
    <t>Nádudvar</t>
  </si>
  <si>
    <t>Budapest XIX. kerület</t>
  </si>
  <si>
    <t>Celldömölk</t>
  </si>
  <si>
    <t>Csongrád</t>
  </si>
  <si>
    <t>Mindszent</t>
  </si>
  <si>
    <t>Zala</t>
  </si>
  <si>
    <t>Keszthely</t>
  </si>
  <si>
    <t>Tiszacsege</t>
  </si>
  <si>
    <t>Komárom</t>
  </si>
  <si>
    <t>Budakeszi</t>
  </si>
  <si>
    <t>Hajdúdorog</t>
  </si>
  <si>
    <t>Balassagyarmat</t>
  </si>
  <si>
    <t>Vésztõ</t>
  </si>
  <si>
    <t>Villány</t>
  </si>
  <si>
    <t>Budapest III. kerület</t>
  </si>
  <si>
    <t>Dorog</t>
  </si>
  <si>
    <t>Mohács</t>
  </si>
  <si>
    <t>Sellye</t>
  </si>
  <si>
    <t>Cegléd</t>
  </si>
  <si>
    <t>Budapest I. kerület</t>
  </si>
  <si>
    <t>Izsák</t>
  </si>
  <si>
    <t>Budapest XI. kerület</t>
  </si>
  <si>
    <t>Gödöllõ</t>
  </si>
  <si>
    <t>Budapest XVIII. kerület</t>
  </si>
  <si>
    <t>Jászárokszállás</t>
  </si>
  <si>
    <t>Barcs</t>
  </si>
  <si>
    <t>Kisújszállás</t>
  </si>
  <si>
    <t>Solt</t>
  </si>
  <si>
    <t>Pécs</t>
  </si>
  <si>
    <t>Szentgotthárd</t>
  </si>
  <si>
    <t>Székesfehérvár</t>
  </si>
  <si>
    <t>Szeged</t>
  </si>
  <si>
    <t>Berettyóújfalu</t>
  </si>
  <si>
    <t>Békéscsaba</t>
  </si>
  <si>
    <t>Makó</t>
  </si>
  <si>
    <t>Újfehértó</t>
  </si>
  <si>
    <t>Bácsalmás</t>
  </si>
  <si>
    <t>Szécsény</t>
  </si>
  <si>
    <t>Budapest XXI. kerület</t>
  </si>
  <si>
    <t>Baktalórántháza</t>
  </si>
  <si>
    <t>Nyíregyháza</t>
  </si>
  <si>
    <t>Pilisvörösvár</t>
  </si>
  <si>
    <t>Ercsi</t>
  </si>
  <si>
    <t>Szolnok</t>
  </si>
  <si>
    <t>Dunakeszi</t>
  </si>
  <si>
    <t>Rakamaz</t>
  </si>
  <si>
    <t>Dombrád</t>
  </si>
  <si>
    <t>Zalakaros</t>
  </si>
  <si>
    <t>Miskolc</t>
  </si>
  <si>
    <t>Kiskunfélegyháza</t>
  </si>
  <si>
    <t>Kaposvár</t>
  </si>
  <si>
    <t>Sümeg</t>
  </si>
  <si>
    <t>Dunaújváros</t>
  </si>
  <si>
    <t>Polgárdi</t>
  </si>
  <si>
    <t>Tiszavasvári</t>
  </si>
  <si>
    <t>Gyömrõ</t>
  </si>
  <si>
    <t>Kunszentmárton</t>
  </si>
  <si>
    <t>Oroszlány</t>
  </si>
  <si>
    <t>Lajosmizse</t>
  </si>
  <si>
    <t>Harkány</t>
  </si>
  <si>
    <t>Szabadszállás</t>
  </si>
  <si>
    <t>Hévíz</t>
  </si>
  <si>
    <t>Sárospatak</t>
  </si>
  <si>
    <t>Enying</t>
  </si>
  <si>
    <t>Szentes</t>
  </si>
  <si>
    <t>Tapolca</t>
  </si>
  <si>
    <t>Pannonhalma</t>
  </si>
  <si>
    <t>Heves</t>
  </si>
  <si>
    <t>Füzesabony</t>
  </si>
  <si>
    <t>Szob</t>
  </si>
  <si>
    <t>Kerekegyháza</t>
  </si>
  <si>
    <t>Lengyeltóti</t>
  </si>
  <si>
    <t>Borsodnádasd</t>
  </si>
  <si>
    <t>Mosonmagyaróvár</t>
  </si>
  <si>
    <t>Lõrinci</t>
  </si>
  <si>
    <t>Pápa</t>
  </si>
  <si>
    <t>Nagykanizsa</t>
  </si>
  <si>
    <t>Kunhegyes</t>
  </si>
  <si>
    <t>Zirc</t>
  </si>
  <si>
    <t>Pécsvárad</t>
  </si>
  <si>
    <t>Tatabánya</t>
  </si>
  <si>
    <t>Putnok</t>
  </si>
  <si>
    <t>Sárvár</t>
  </si>
  <si>
    <t>Százhalombatta</t>
  </si>
  <si>
    <t>Budapest XIII. kerület</t>
  </si>
  <si>
    <t>Budapest IX. kerület</t>
  </si>
  <si>
    <t>Nagybajom</t>
  </si>
  <si>
    <t>Balatonföldvár</t>
  </si>
  <si>
    <t>Tiszalök</t>
  </si>
  <si>
    <t>Soltvadkert</t>
  </si>
  <si>
    <t>Karcag</t>
  </si>
  <si>
    <t>Tata</t>
  </si>
  <si>
    <t>Fehérgyarmat</t>
  </si>
  <si>
    <t>Tiszafüred</t>
  </si>
  <si>
    <t>Kecskemét</t>
  </si>
  <si>
    <t>Tiszakécske</t>
  </si>
  <si>
    <t>Rétság</t>
  </si>
  <si>
    <t>Kecel</t>
  </si>
  <si>
    <t>Eger</t>
  </si>
  <si>
    <t>Nyíradony</t>
  </si>
  <si>
    <t>Püspökladány</t>
  </si>
  <si>
    <t>Jászberény</t>
  </si>
  <si>
    <t>Ózd</t>
  </si>
  <si>
    <t>Budapest XVII. kerület</t>
  </si>
  <si>
    <t>Budapest XXII. kerület</t>
  </si>
  <si>
    <t>Mátészalka</t>
  </si>
  <si>
    <t>Vasvár</t>
  </si>
  <si>
    <t>Mezõberény</t>
  </si>
  <si>
    <t>Jászapáti</t>
  </si>
  <si>
    <t>Sátoraljaújhely</t>
  </si>
  <si>
    <t>Szigetszentmiklós</t>
  </si>
  <si>
    <t>Nyékládháza</t>
  </si>
  <si>
    <t>Gárdony</t>
  </si>
  <si>
    <t>Tököl</t>
  </si>
  <si>
    <t>Tét</t>
  </si>
  <si>
    <t>Balatonboglár</t>
  </si>
  <si>
    <t>Ibrány</t>
  </si>
  <si>
    <t>Pétervására</t>
  </si>
  <si>
    <t>Elek</t>
  </si>
  <si>
    <t>Szentendre</t>
  </si>
  <si>
    <t>Gyula</t>
  </si>
  <si>
    <t>Gönc</t>
  </si>
  <si>
    <t>Csurgó</t>
  </si>
  <si>
    <t>Budapest X. kerület</t>
  </si>
  <si>
    <t>Törökszentmiklós</t>
  </si>
  <si>
    <t>Emõd</t>
  </si>
  <si>
    <t>Szarvas</t>
  </si>
  <si>
    <t>Balatonfûzfõ</t>
  </si>
  <si>
    <t>Hatvan</t>
  </si>
  <si>
    <t>Sopron</t>
  </si>
  <si>
    <t>Jánoshalma</t>
  </si>
  <si>
    <t>Hajdúböszörmény</t>
  </si>
  <si>
    <t>Nagyhalász</t>
  </si>
  <si>
    <t>Budapest XII. kerület</t>
  </si>
  <si>
    <t>Gyöngyös</t>
  </si>
  <si>
    <t>Hódmezõvásárhely</t>
  </si>
  <si>
    <t>Bábolna</t>
  </si>
  <si>
    <t>Kaba</t>
  </si>
  <si>
    <t>Sarkad</t>
  </si>
  <si>
    <t>Kiskunmajsa</t>
  </si>
  <si>
    <t>Budapest VI. kerület</t>
  </si>
  <si>
    <t>Kapuvár</t>
  </si>
  <si>
    <t>Mezõtúr</t>
  </si>
  <si>
    <t>Lenti</t>
  </si>
  <si>
    <t>Mezõkovácsháza</t>
  </si>
  <si>
    <t>Érd</t>
  </si>
  <si>
    <t>Budapest XXIII. kerület</t>
  </si>
  <si>
    <t>Kistelek</t>
  </si>
  <si>
    <t>Sajószentpéter</t>
  </si>
  <si>
    <t>Tab</t>
  </si>
  <si>
    <t>Veresegyház</t>
  </si>
  <si>
    <t>Balatonlelle</t>
  </si>
  <si>
    <t>Simontornya</t>
  </si>
  <si>
    <t>Répcelak</t>
  </si>
  <si>
    <t>Nagykáta</t>
  </si>
  <si>
    <t>Mezõcsát</t>
  </si>
  <si>
    <t>Visegrád</t>
  </si>
  <si>
    <t>Bonyhád</t>
  </si>
  <si>
    <t>Téglás</t>
  </si>
  <si>
    <t>Kiskőrös</t>
  </si>
  <si>
    <t>Tamási</t>
  </si>
  <si>
    <t>Zalalövõ</t>
  </si>
  <si>
    <t>Szombathely</t>
  </si>
  <si>
    <t>Encs</t>
  </si>
  <si>
    <t>Dunaföldvár</t>
  </si>
  <si>
    <t>Szeghalom</t>
  </si>
  <si>
    <t>Mórahalom</t>
  </si>
  <si>
    <t>Létavértes</t>
  </si>
  <si>
    <t>Gyál</t>
  </si>
  <si>
    <t>Salgótarján</t>
  </si>
  <si>
    <t>Gyomaendrõd</t>
  </si>
  <si>
    <t>Ajka</t>
  </si>
  <si>
    <t>Nagykálló</t>
  </si>
  <si>
    <t>Nyergesújfalu</t>
  </si>
  <si>
    <t>Zalaegerszeg</t>
  </si>
  <si>
    <t>Nagymaros</t>
  </si>
  <si>
    <t>Kõszeg</t>
  </si>
  <si>
    <t>Letenye</t>
  </si>
  <si>
    <t>Sásd</t>
  </si>
  <si>
    <t>Csenger</t>
  </si>
  <si>
    <t>Balatonalmádi</t>
  </si>
  <si>
    <t>Pásztó</t>
  </si>
  <si>
    <t>Jászfényszaru</t>
  </si>
  <si>
    <t>Gyõr</t>
  </si>
  <si>
    <t>Budapest II. kerület</t>
  </si>
  <si>
    <t>Komádi</t>
  </si>
  <si>
    <t>Nagyecsed</t>
  </si>
  <si>
    <t>Derecske</t>
  </si>
  <si>
    <t>Vásárosnamény</t>
  </si>
  <si>
    <t>Zalaszentgrót</t>
  </si>
  <si>
    <t>Tiszaföldvár</t>
  </si>
  <si>
    <t>Budapest XIV. kerület</t>
  </si>
  <si>
    <t>Battonya</t>
  </si>
  <si>
    <t>Sárbogárd</t>
  </si>
  <si>
    <t>Balmazújváros</t>
  </si>
  <si>
    <t>Ráckeve</t>
  </si>
  <si>
    <t>Szekszárd</t>
  </si>
  <si>
    <t>Bátaszék</t>
  </si>
  <si>
    <t>Kiskunhalas</t>
  </si>
  <si>
    <t>Biharkeresztes</t>
  </si>
  <si>
    <t>Martfû</t>
  </si>
  <si>
    <t>Nyírbátor</t>
  </si>
  <si>
    <t>Budapest XX. kerület</t>
  </si>
  <si>
    <t>Hajdúnánás</t>
  </si>
  <si>
    <t>Vecsés</t>
  </si>
  <si>
    <t>Felsõzsolca</t>
  </si>
  <si>
    <t>Tótkomlós</t>
  </si>
  <si>
    <t>Budapest XV. kerület</t>
  </si>
  <si>
    <t>Siklós</t>
  </si>
  <si>
    <t>Csepreg</t>
  </si>
  <si>
    <t>Herend</t>
  </si>
  <si>
    <t>Budapest V. kerület</t>
  </si>
  <si>
    <t>Tiszaújváros</t>
  </si>
  <si>
    <t>Fonyód</t>
  </si>
  <si>
    <t>Mezõkövesd</t>
  </si>
  <si>
    <t>Bóly</t>
  </si>
  <si>
    <t>Budapest VII. kerület</t>
  </si>
  <si>
    <t>Kunszentmiklós</t>
  </si>
  <si>
    <t>Devecser</t>
  </si>
  <si>
    <t>Dévaványa</t>
  </si>
  <si>
    <t>Budaörs</t>
  </si>
  <si>
    <t>Szendrõ</t>
  </si>
  <si>
    <t>Tokaj</t>
  </si>
  <si>
    <t>Füzesgyarmat</t>
  </si>
  <si>
    <t>Debrecen</t>
  </si>
  <si>
    <t>Máriapócs</t>
  </si>
  <si>
    <t>A táblázat magyar városokat sorol fel, tartalmazó megyé-</t>
  </si>
  <si>
    <t>jükkel és régiójukkal együtt. Javítsa a táblázat áttekint-</t>
  </si>
  <si>
    <t>hetőségét rendezéssel!</t>
  </si>
  <si>
    <t>WSU</t>
  </si>
  <si>
    <t>QQX</t>
  </si>
  <si>
    <t>FDO</t>
  </si>
  <si>
    <t>GMW</t>
  </si>
  <si>
    <t>KYJ</t>
  </si>
  <si>
    <t>IIF</t>
  </si>
  <si>
    <t>AXH</t>
  </si>
  <si>
    <t>VTD</t>
  </si>
  <si>
    <t>SFE</t>
  </si>
  <si>
    <t>TUO</t>
  </si>
  <si>
    <t>MST</t>
  </si>
  <si>
    <t>JID</t>
  </si>
  <si>
    <t>LKG</t>
  </si>
  <si>
    <t>AIR</t>
  </si>
  <si>
    <t>AMY</t>
  </si>
  <si>
    <t>ORG</t>
  </si>
  <si>
    <t>SZY</t>
  </si>
  <si>
    <t>DBZ</t>
  </si>
  <si>
    <t>XJM</t>
  </si>
  <si>
    <t>QHF</t>
  </si>
  <si>
    <t>AKU</t>
  </si>
  <si>
    <t>HVH</t>
  </si>
  <si>
    <t>A táblázat ismétlődő sorokat tartalmaz. Rendezze egy-</t>
  </si>
  <si>
    <t>más alá az ismétlődéseket! Másként fogalmazva, az a-</t>
  </si>
  <si>
    <t>zonos sorok egymást kövessék a táblázatban!</t>
  </si>
  <si>
    <t>számlaszám</t>
  </si>
  <si>
    <t>típus</t>
  </si>
  <si>
    <t>ügyfél</t>
  </si>
  <si>
    <t>dátum</t>
  </si>
  <si>
    <t>egyenleg</t>
  </si>
  <si>
    <t>00 00 87 72</t>
  </si>
  <si>
    <t>Gold</t>
  </si>
  <si>
    <t>Pásztor Áron</t>
  </si>
  <si>
    <t>64 61 74 79</t>
  </si>
  <si>
    <t>Ultimate</t>
  </si>
  <si>
    <t>Buzsáki Katinka</t>
  </si>
  <si>
    <t>00 00 21 63</t>
  </si>
  <si>
    <t>Standard</t>
  </si>
  <si>
    <t>Szegedi Brigitta</t>
  </si>
  <si>
    <t>50 14 18 45</t>
  </si>
  <si>
    <t>Hetényi Renáta</t>
  </si>
  <si>
    <t>65 45 48 98</t>
  </si>
  <si>
    <t>Elit</t>
  </si>
  <si>
    <t>Angyal Áron</t>
  </si>
  <si>
    <t>95 56 65 68</t>
  </si>
  <si>
    <t>Silver</t>
  </si>
  <si>
    <t>Dallos Albert</t>
  </si>
  <si>
    <t>00 00 91 77</t>
  </si>
  <si>
    <t>Pollák Antal</t>
  </si>
  <si>
    <t>00 00 20 66</t>
  </si>
  <si>
    <t>Asolti Piroska</t>
  </si>
  <si>
    <t>85 33 06 85</t>
  </si>
  <si>
    <t>Premium</t>
  </si>
  <si>
    <t>Perjés Pál</t>
  </si>
  <si>
    <t>00 00 09 96</t>
  </si>
  <si>
    <t>Hagymási Imre</t>
  </si>
  <si>
    <t>00 00 82 15</t>
  </si>
  <si>
    <t>Majoros Vilma</t>
  </si>
  <si>
    <t>00 00 71 56</t>
  </si>
  <si>
    <t>Keszthelyi Angéla</t>
  </si>
  <si>
    <t>57 24 15 00</t>
  </si>
  <si>
    <t>Pintér Győző</t>
  </si>
  <si>
    <t>00 00 93 09</t>
  </si>
  <si>
    <t>Szász Rita</t>
  </si>
  <si>
    <t>00 10 39 60</t>
  </si>
  <si>
    <t>Szalkai Barbara</t>
  </si>
  <si>
    <t>00 00 35 99</t>
  </si>
  <si>
    <t>Lázár Alfréd</t>
  </si>
  <si>
    <t>00 00 19 43</t>
  </si>
  <si>
    <t>Almási Magdolna</t>
  </si>
  <si>
    <t>00 00 41 27</t>
  </si>
  <si>
    <t>Tasnádi Zsombor</t>
  </si>
  <si>
    <t>17 14 27 20</t>
  </si>
  <si>
    <t>Simó Endre</t>
  </si>
  <si>
    <t>00 00 71 51</t>
  </si>
  <si>
    <t>Csonka Magdolna</t>
  </si>
  <si>
    <t>00 00 05 81</t>
  </si>
  <si>
    <t>Bihari Debóra</t>
  </si>
  <si>
    <t>00 00 51 43</t>
  </si>
  <si>
    <t>Buzsáki Boriska</t>
  </si>
  <si>
    <t>09 32 52 91</t>
  </si>
  <si>
    <t>Adorján Gedeon</t>
  </si>
  <si>
    <t>08 39 28 87</t>
  </si>
  <si>
    <t>Kónya Huba</t>
  </si>
  <si>
    <t>00 00 38 11</t>
  </si>
  <si>
    <t>Mikó Ágnes</t>
  </si>
  <si>
    <t>27 81 35 46</t>
  </si>
  <si>
    <t>Zsoldos János</t>
  </si>
  <si>
    <t>00 00 55 40</t>
  </si>
  <si>
    <t>Fehérvári Aranka</t>
  </si>
  <si>
    <t>00 00 91 26</t>
  </si>
  <si>
    <t>Siklósi Emese</t>
  </si>
  <si>
    <t>83 98 55 79</t>
  </si>
  <si>
    <t>Szanyi Jenő</t>
  </si>
  <si>
    <t>00 00 13 95</t>
  </si>
  <si>
    <t>Szirtes Özséb</t>
  </si>
  <si>
    <t>73 05 42 66</t>
  </si>
  <si>
    <t>Stadler Rózsa</t>
  </si>
  <si>
    <t>21 51 22 66</t>
  </si>
  <si>
    <t>Murányi Hugó</t>
  </si>
  <si>
    <t>00 00 61 62</t>
  </si>
  <si>
    <t>Vadász Márkó</t>
  </si>
  <si>
    <t>00 00 29 58</t>
  </si>
  <si>
    <t>Erdélyi Beáta</t>
  </si>
  <si>
    <t>00 00 65 31</t>
  </si>
  <si>
    <t>Prohaszka Gabriella</t>
  </si>
  <si>
    <t>00 00 06 66</t>
  </si>
  <si>
    <t>Csordás Magdolna</t>
  </si>
  <si>
    <t>67 31 76 10</t>
  </si>
  <si>
    <t>Fitos Krisztina</t>
  </si>
  <si>
    <t>00 00 96 89</t>
  </si>
  <si>
    <t>Hajnal László</t>
  </si>
  <si>
    <t>00 00 66 46</t>
  </si>
  <si>
    <t>Medve Ignác</t>
  </si>
  <si>
    <t>24 62 30 92</t>
  </si>
  <si>
    <t>Fejes Boldizsár</t>
  </si>
  <si>
    <t>71 66 60 01</t>
  </si>
  <si>
    <t>Soproni Adél</t>
  </si>
  <si>
    <t>80 90 01 63</t>
  </si>
  <si>
    <t>Szász Ágoston</t>
  </si>
  <si>
    <t>73 63 08 41</t>
  </si>
  <si>
    <t>Berényi Felícia</t>
  </si>
  <si>
    <t>90 43 34 88</t>
  </si>
  <si>
    <t>Bognár Amália</t>
  </si>
  <si>
    <t>00 00 78 77</t>
  </si>
  <si>
    <t>Müller Tamara</t>
  </si>
  <si>
    <t>61 11 57 05</t>
  </si>
  <si>
    <t>Kerepesi Balázs</t>
  </si>
  <si>
    <t>92 38 62 77</t>
  </si>
  <si>
    <t>Laczkó Lóránt</t>
  </si>
  <si>
    <t>00 00 59 15</t>
  </si>
  <si>
    <t>Sóti Bálint</t>
  </si>
  <si>
    <t>72 81 21 17</t>
  </si>
  <si>
    <t>Vadász Rózsa</t>
  </si>
  <si>
    <t>48 53 71 72</t>
  </si>
  <si>
    <t>Budai Mária</t>
  </si>
  <si>
    <t>77 12 97 43</t>
  </si>
  <si>
    <t>Szentmiklósi Judit</t>
  </si>
  <si>
    <t>33 05 11 64</t>
  </si>
  <si>
    <t>Pados Paulina</t>
  </si>
  <si>
    <t>00 00 48 50</t>
  </si>
  <si>
    <t>Ritter Hajna</t>
  </si>
  <si>
    <t>00 00 40 59</t>
  </si>
  <si>
    <t>Mező Mihály</t>
  </si>
  <si>
    <t>00 00 66 93</t>
  </si>
  <si>
    <t>Kertes Herman</t>
  </si>
  <si>
    <t>00 00 59 19</t>
  </si>
  <si>
    <t>Radványi Tihamér</t>
  </si>
  <si>
    <t>82 78 10 90</t>
  </si>
  <si>
    <t>Szigetvári Ágoston</t>
  </si>
  <si>
    <t>00 00 16 73</t>
  </si>
  <si>
    <t>Székely Zita</t>
  </si>
  <si>
    <t>46 48 01 04</t>
  </si>
  <si>
    <t>Makra Noémi</t>
  </si>
  <si>
    <t>00 00 94 06</t>
  </si>
  <si>
    <t>Kecskés Gerda</t>
  </si>
  <si>
    <t>00 00 96 36</t>
  </si>
  <si>
    <t>Kállai Miléna</t>
  </si>
  <si>
    <t>00 00 75 02</t>
  </si>
  <si>
    <t>Pollák Jónás</t>
  </si>
  <si>
    <t>32 07 93 66</t>
  </si>
  <si>
    <t>Bíró Levente</t>
  </si>
  <si>
    <t>02 95 44 92</t>
  </si>
  <si>
    <t>Sasvári Gabriella</t>
  </si>
  <si>
    <t>01 58 95 23</t>
  </si>
  <si>
    <t>Sallai Ottó</t>
  </si>
  <si>
    <t>79 27 79 74</t>
  </si>
  <si>
    <t>Torda Elemér</t>
  </si>
  <si>
    <t>00 00 21 56</t>
  </si>
  <si>
    <t>Csorba Mária</t>
  </si>
  <si>
    <t>88 61 65 34</t>
  </si>
  <si>
    <t>Mosolygó Sarolta</t>
  </si>
  <si>
    <t>00 00 52 51</t>
  </si>
  <si>
    <t>Liptai Kálmán</t>
  </si>
  <si>
    <t>49 69 19 41</t>
  </si>
  <si>
    <t>Csiszár Ildikó</t>
  </si>
  <si>
    <t>11 85 21 96</t>
  </si>
  <si>
    <t>Rédei Péter</t>
  </si>
  <si>
    <t>00 00 98 18</t>
  </si>
  <si>
    <t>Tihanyi Benedek</t>
  </si>
  <si>
    <t>82 12 86 93</t>
  </si>
  <si>
    <t>Olajos Lipót</t>
  </si>
  <si>
    <t>00 00 07 78</t>
  </si>
  <si>
    <t>Bán Lili</t>
  </si>
  <si>
    <t>97 57 18 51</t>
  </si>
  <si>
    <t>Varga Benedek</t>
  </si>
  <si>
    <t>00 00 48 79</t>
  </si>
  <si>
    <t>Makra Melinda</t>
  </si>
  <si>
    <t>00 00 10 47</t>
  </si>
  <si>
    <t>Pócsik Gertrúd</t>
  </si>
  <si>
    <t>26 93 80 57</t>
  </si>
  <si>
    <t>Petrányi Stefánia</t>
  </si>
  <si>
    <t>90 66 72 50</t>
  </si>
  <si>
    <t>Bodrogi Alíz</t>
  </si>
  <si>
    <t>00 00 44 34</t>
  </si>
  <si>
    <t>Nagy Boriska</t>
  </si>
  <si>
    <t>38 08 99 40</t>
  </si>
  <si>
    <t>Ritter Boldizsár</t>
  </si>
  <si>
    <t>00 00 46 59</t>
  </si>
  <si>
    <t>Nyitrai Szabrina</t>
  </si>
  <si>
    <t>14 18 89 83</t>
  </si>
  <si>
    <t>Virág Rókus</t>
  </si>
  <si>
    <t>67 53 86 39</t>
  </si>
  <si>
    <t>Pálvölgyi Lídia</t>
  </si>
  <si>
    <t>34 07 83 28</t>
  </si>
  <si>
    <t>Cseke Marietta</t>
  </si>
  <si>
    <t>57 16 04 55</t>
  </si>
  <si>
    <t>Hamza Imola</t>
  </si>
  <si>
    <t>30 38 04 15</t>
  </si>
  <si>
    <t>Solymár Nándor</t>
  </si>
  <si>
    <t>09 15 92 22</t>
  </si>
  <si>
    <t>Szarka Szabrina</t>
  </si>
  <si>
    <t>00 00 60 15</t>
  </si>
  <si>
    <t>Karsai Ida</t>
  </si>
  <si>
    <t>24 87 00 89</t>
  </si>
  <si>
    <t>Budai Magda</t>
  </si>
  <si>
    <t>42 38 14 28</t>
  </si>
  <si>
    <t>Nádor Cecilia</t>
  </si>
  <si>
    <t>05 01 60 63</t>
  </si>
  <si>
    <t>Somodi Iván</t>
  </si>
  <si>
    <t>01 38 84 28</t>
  </si>
  <si>
    <t>Eke György</t>
  </si>
  <si>
    <t>38 45 54 42</t>
  </si>
  <si>
    <t>Hajnal Roland</t>
  </si>
  <si>
    <t>00 00 99 87</t>
  </si>
  <si>
    <t>Kertes Simon</t>
  </si>
  <si>
    <t>47 78 34 80</t>
  </si>
  <si>
    <t>Bodrogi Péter</t>
  </si>
  <si>
    <t>00 00 92 23</t>
  </si>
  <si>
    <t>Bajor Emma</t>
  </si>
  <si>
    <t>78 84 38 17</t>
  </si>
  <si>
    <t>Vámos Szeréna</t>
  </si>
  <si>
    <t>30 66 80 33</t>
  </si>
  <si>
    <t>Éles Csaba</t>
  </si>
  <si>
    <t>72 86 72 21</t>
  </si>
  <si>
    <t>Lakos Rita</t>
  </si>
  <si>
    <t>00 00 14 79</t>
  </si>
  <si>
    <t>Garamvölgyi Gizella</t>
  </si>
  <si>
    <t>50 09 02 56</t>
  </si>
  <si>
    <t>Halasi Lilla</t>
  </si>
  <si>
    <t>03 34 20 64</t>
  </si>
  <si>
    <t>Béres Mária</t>
  </si>
  <si>
    <t>00 00 80 16</t>
  </si>
  <si>
    <t>Márkus Zoltán</t>
  </si>
  <si>
    <t>47 72 30 30</t>
  </si>
  <si>
    <t>Béres Andrea</t>
  </si>
  <si>
    <t>75 52 32 84</t>
  </si>
  <si>
    <t>Roboz Pálma</t>
  </si>
  <si>
    <t>00 00 79 80</t>
  </si>
  <si>
    <t>Vámos Antónia</t>
  </si>
  <si>
    <t>83 13 16 49</t>
  </si>
  <si>
    <t>Rákoczi Tihamér</t>
  </si>
  <si>
    <t>60 39 17 50</t>
  </si>
  <si>
    <t>Rácz Ferenc</t>
  </si>
  <si>
    <t>66 61 83 19</t>
  </si>
  <si>
    <t>Jámbor Csenge</t>
  </si>
  <si>
    <t>00 00 30 05</t>
  </si>
  <si>
    <t>Sárosi Ferenc</t>
  </si>
  <si>
    <t>17 67 81 90</t>
  </si>
  <si>
    <t>Fényes Matild</t>
  </si>
  <si>
    <t>87 81 97 46</t>
  </si>
  <si>
    <t>Sütő Valentin</t>
  </si>
  <si>
    <t>56 42 06 65</t>
  </si>
  <si>
    <t>Pete Mária</t>
  </si>
  <si>
    <t>27 03 30 45</t>
  </si>
  <si>
    <t>Szigeti Orsolya</t>
  </si>
  <si>
    <t>75 63 29 47</t>
  </si>
  <si>
    <t>Csiszár Fanni</t>
  </si>
  <si>
    <t>80 21 44 09</t>
  </si>
  <si>
    <t>Tasnádi Csanád</t>
  </si>
  <si>
    <t>52 48 13 47</t>
  </si>
  <si>
    <t>Pölöskei Dóra</t>
  </si>
  <si>
    <t>86 17 70 59</t>
  </si>
  <si>
    <t>Pongó Tihamér</t>
  </si>
  <si>
    <t>00 00 10 79</t>
  </si>
  <si>
    <t>Jámbor Hilda</t>
  </si>
  <si>
    <t>84 59 36 17</t>
  </si>
  <si>
    <t>Kis Róza</t>
  </si>
  <si>
    <t>00 00 68 34</t>
  </si>
  <si>
    <t>Országh Olívia</t>
  </si>
  <si>
    <t>00 00 50 06</t>
  </si>
  <si>
    <t>Szigeti Adrienn</t>
  </si>
  <si>
    <t>00 00 38 17</t>
  </si>
  <si>
    <t>Zsoldos Linda</t>
  </si>
  <si>
    <t>79 06 52 85</t>
  </si>
  <si>
    <t>Kerekes Ágota</t>
  </si>
  <si>
    <t>00 00 75 23</t>
  </si>
  <si>
    <t>Kátai Hajnalka</t>
  </si>
  <si>
    <t>00 00 85 58</t>
  </si>
  <si>
    <t>Szekeres Árpád</t>
  </si>
  <si>
    <t>66 77 66 45</t>
  </si>
  <si>
    <t>Berényi Emma</t>
  </si>
  <si>
    <t>43 63 70 67</t>
  </si>
  <si>
    <t>Cigány Magdolna</t>
  </si>
  <si>
    <t>00 00 09 50</t>
  </si>
  <si>
    <t>Kosztolányi Imola</t>
  </si>
  <si>
    <t>81 41 54 80</t>
  </si>
  <si>
    <t>Simák Illés</t>
  </si>
  <si>
    <t>80 54 62 29</t>
  </si>
  <si>
    <t>Szendrei Soma</t>
  </si>
  <si>
    <t>00 00 40 45</t>
  </si>
  <si>
    <t>Ódor Gertrúd</t>
  </si>
  <si>
    <t>04 48 53 27</t>
  </si>
  <si>
    <t>Német Paula</t>
  </si>
  <si>
    <t>00 00 26 98</t>
  </si>
  <si>
    <t>Szolnoki Ferenc</t>
  </si>
  <si>
    <t>05 58 60 54</t>
  </si>
  <si>
    <t>Dallos Vilma</t>
  </si>
  <si>
    <t>59 13 63 07</t>
  </si>
  <si>
    <t>Kósa Beáta</t>
  </si>
  <si>
    <t>03 74 40 93</t>
  </si>
  <si>
    <t>Czifra Gerzson</t>
  </si>
  <si>
    <t>00 00 89 10</t>
  </si>
  <si>
    <t>Boros Tekla</t>
  </si>
  <si>
    <t>00 00 84 64</t>
  </si>
  <si>
    <t>Kárpáti Gergely</t>
  </si>
  <si>
    <t>30 83 34 81</t>
  </si>
  <si>
    <t>Heller Róbert</t>
  </si>
  <si>
    <t>13 10 72 80</t>
  </si>
  <si>
    <t>Lendvai Bíborka</t>
  </si>
  <si>
    <t>00 00 53 81</t>
  </si>
  <si>
    <t>Radványi Vilmos</t>
  </si>
  <si>
    <t>03 98 11 40</t>
  </si>
  <si>
    <t>Kubinyi Szaniszló</t>
  </si>
  <si>
    <t>00 00 73 54</t>
  </si>
  <si>
    <t>Kondor Lipót</t>
  </si>
  <si>
    <t>00 00 51 23</t>
  </si>
  <si>
    <t>Márkus Renáta</t>
  </si>
  <si>
    <t>95 49 98 46</t>
  </si>
  <si>
    <t>Somogyi Erik</t>
  </si>
  <si>
    <t>00 00 68 61</t>
  </si>
  <si>
    <t>Pálinkás Gyöngyvér</t>
  </si>
  <si>
    <t>00 00 25 14</t>
  </si>
  <si>
    <t>Madarász József</t>
  </si>
  <si>
    <t>00 00 12 95</t>
  </si>
  <si>
    <t>Ambrus Kornélia</t>
  </si>
  <si>
    <t>82 85 17 21</t>
  </si>
  <si>
    <t>Sári Lilla</t>
  </si>
  <si>
    <t>83 07 14 58</t>
  </si>
  <si>
    <t>Goda Kriszta</t>
  </si>
  <si>
    <t>00 00 06 76</t>
  </si>
  <si>
    <t>Rónai Gitta</t>
  </si>
  <si>
    <t>52 50 84 00</t>
  </si>
  <si>
    <t>Deák Linda</t>
  </si>
  <si>
    <t>00 00 88 85</t>
  </si>
  <si>
    <t>Pénzes Alfréd</t>
  </si>
  <si>
    <t>49 10 48 98</t>
  </si>
  <si>
    <t>Rejtő Csongor</t>
  </si>
  <si>
    <t>56 69 30 11</t>
  </si>
  <si>
    <t>Gazdag Ida</t>
  </si>
  <si>
    <t>79 90 06 40</t>
  </si>
  <si>
    <t>Csaplár Móricz</t>
  </si>
  <si>
    <t>00 00 60 25</t>
  </si>
  <si>
    <t>Szentgyörgyi Dezső</t>
  </si>
  <si>
    <t>00 00 86 21</t>
  </si>
  <si>
    <t>Kövér Ferenc</t>
  </si>
  <si>
    <t>00 00 14 83</t>
  </si>
  <si>
    <t>Regős Zita</t>
  </si>
  <si>
    <t>82 15 44 53</t>
  </si>
  <si>
    <t>Kardos Károly</t>
  </si>
  <si>
    <t>19 93 32 69</t>
  </si>
  <si>
    <t>Rákoczi Ádám</t>
  </si>
  <si>
    <t>87 97 03 63</t>
  </si>
  <si>
    <t>Nyéki Franciska</t>
  </si>
  <si>
    <t>00 00 61 72</t>
  </si>
  <si>
    <t>Stadler Olimpia</t>
  </si>
  <si>
    <t>00 00 44 49</t>
  </si>
  <si>
    <t>Csorba Csongor</t>
  </si>
  <si>
    <t>40 89 06 07</t>
  </si>
  <si>
    <t>Berkes Jenő</t>
  </si>
  <si>
    <t>00 89 13 78</t>
  </si>
  <si>
    <t>Koczka Zsófia</t>
  </si>
  <si>
    <t>00 00 89 21</t>
  </si>
  <si>
    <t>Szegő Péter</t>
  </si>
  <si>
    <t>00 00 92 96</t>
  </si>
  <si>
    <t>Novák Márkó</t>
  </si>
  <si>
    <t>00 00 25 00</t>
  </si>
  <si>
    <t>Ritter Gedeon</t>
  </si>
  <si>
    <t>00 00 05 57</t>
  </si>
  <si>
    <t>Siklósi Endre</t>
  </si>
  <si>
    <t>00 00 16 85</t>
  </si>
  <si>
    <t>Sánta Lujza</t>
  </si>
  <si>
    <t>00 00 09 16</t>
  </si>
  <si>
    <t>Bakonyi Lili</t>
  </si>
  <si>
    <t>41 37 23 78</t>
  </si>
  <si>
    <t>Fóti Péter</t>
  </si>
  <si>
    <t>00 00 88 41</t>
  </si>
  <si>
    <t>Lánczi Jeromos</t>
  </si>
  <si>
    <t>67 17 50 24</t>
  </si>
  <si>
    <t>Stadler Barbara</t>
  </si>
  <si>
    <t>80 06 74 90</t>
  </si>
  <si>
    <t>Jenei Csaba</t>
  </si>
  <si>
    <t>00 00 98 02</t>
  </si>
  <si>
    <t>Poór Lőrinc</t>
  </si>
  <si>
    <t>47 71 05 06</t>
  </si>
  <si>
    <t>Vörös Liliána</t>
  </si>
  <si>
    <t>A táblázat a számlák egyenlegeit mutatja. Rendezd a táblázat so-</t>
  </si>
  <si>
    <t>rait! A többször szereplő számlák egymás alatt álljanak, időrend-</t>
  </si>
  <si>
    <t>ben, csökkenő sorrendben!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</si>
</sst>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000"/>
    <numFmt numFmtId="167" formatCode="0.000"/>
    <numFmt numFmtId="168" formatCode="#,##0_ ;[Red]\-#,##0\ "/>
  </numFmts>
  <fonts count="9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indent="2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Continuous" vertic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 applyFill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</cellXfs>
  <cellStyles count="2">
    <cellStyle name="Normál" xfId="0" builtinId="0"/>
    <cellStyle name="Normál 6" xfId="1" xr:uid="{359095B4-E428-4014-AF2B-77D5ED3D8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964E-5B40-4C84-B498-5FD64F25E1AD}">
  <dimension ref="A1:J33"/>
  <sheetViews>
    <sheetView tabSelected="1" workbookViewId="0">
      <selection activeCell="N21" sqref="N21"/>
    </sheetView>
  </sheetViews>
  <sheetFormatPr defaultRowHeight="12" x14ac:dyDescent="0.2"/>
  <cols>
    <col min="1" max="1" width="17.83203125" customWidth="1"/>
    <col min="2" max="2" width="11.83203125" customWidth="1"/>
    <col min="8" max="8" width="15.83203125" customWidth="1"/>
    <col min="9" max="9" width="11.83203125" customWidth="1"/>
  </cols>
  <sheetData>
    <row r="1" spans="1:10" s="2" customFormat="1" ht="30" customHeight="1" x14ac:dyDescent="0.2">
      <c r="A1" s="3" t="s">
        <v>30</v>
      </c>
      <c r="B1" s="3" t="s">
        <v>0</v>
      </c>
      <c r="H1" s="3" t="s">
        <v>32</v>
      </c>
      <c r="I1" s="3" t="s">
        <v>62</v>
      </c>
    </row>
    <row r="2" spans="1:10" x14ac:dyDescent="0.2">
      <c r="A2" t="s">
        <v>1</v>
      </c>
      <c r="B2" s="5">
        <v>21688</v>
      </c>
      <c r="C2" s="8" t="s">
        <v>63</v>
      </c>
      <c r="H2" s="7" t="s">
        <v>33</v>
      </c>
      <c r="I2" s="5">
        <f ca="1">TODAY()-4264</f>
        <v>40980</v>
      </c>
      <c r="J2" s="8" t="s">
        <v>31</v>
      </c>
    </row>
    <row r="3" spans="1:10" x14ac:dyDescent="0.2">
      <c r="A3" t="s">
        <v>2</v>
      </c>
      <c r="B3" s="5">
        <v>28658</v>
      </c>
      <c r="C3" s="8" t="s">
        <v>64</v>
      </c>
      <c r="H3" s="7" t="s">
        <v>34</v>
      </c>
      <c r="I3" s="5">
        <f ca="1">TODAY()-644</f>
        <v>44600</v>
      </c>
      <c r="J3" s="8" t="s">
        <v>65</v>
      </c>
    </row>
    <row r="4" spans="1:10" x14ac:dyDescent="0.2">
      <c r="A4" t="s">
        <v>3</v>
      </c>
      <c r="B4" s="5">
        <v>20899</v>
      </c>
      <c r="C4" s="8"/>
      <c r="H4" s="7" t="s">
        <v>35</v>
      </c>
      <c r="I4" s="5">
        <f ca="1">TODAY()-4961</f>
        <v>40283</v>
      </c>
      <c r="J4" s="8" t="s">
        <v>66</v>
      </c>
    </row>
    <row r="5" spans="1:10" x14ac:dyDescent="0.2">
      <c r="A5" t="s">
        <v>4</v>
      </c>
      <c r="B5" s="5">
        <v>18040</v>
      </c>
      <c r="H5" s="7" t="s">
        <v>36</v>
      </c>
      <c r="I5" s="5">
        <f ca="1">TODAY()-1695</f>
        <v>43549</v>
      </c>
    </row>
    <row r="6" spans="1:10" x14ac:dyDescent="0.2">
      <c r="A6" t="s">
        <v>5</v>
      </c>
      <c r="B6" s="5">
        <v>21881</v>
      </c>
      <c r="H6" s="7" t="s">
        <v>37</v>
      </c>
      <c r="I6" s="5">
        <f ca="1">TODAY()-3367</f>
        <v>41877</v>
      </c>
    </row>
    <row r="7" spans="1:10" x14ac:dyDescent="0.2">
      <c r="A7" t="s">
        <v>6</v>
      </c>
      <c r="B7" s="5">
        <v>20526</v>
      </c>
      <c r="H7" s="7" t="s">
        <v>38</v>
      </c>
      <c r="I7" s="5">
        <f ca="1">TODAY()-355</f>
        <v>44889</v>
      </c>
    </row>
    <row r="8" spans="1:10" x14ac:dyDescent="0.2">
      <c r="A8" t="s">
        <v>7</v>
      </c>
      <c r="B8" s="5">
        <v>21010</v>
      </c>
      <c r="H8" s="7" t="s">
        <v>39</v>
      </c>
      <c r="I8" s="5">
        <f ca="1">TODAY()-2324</f>
        <v>42920</v>
      </c>
    </row>
    <row r="9" spans="1:10" x14ac:dyDescent="0.2">
      <c r="A9" t="s">
        <v>8</v>
      </c>
      <c r="B9" s="5">
        <v>16353</v>
      </c>
      <c r="H9" s="7" t="s">
        <v>40</v>
      </c>
      <c r="I9" s="5">
        <f ca="1">TODAY()-1308</f>
        <v>43936</v>
      </c>
    </row>
    <row r="10" spans="1:10" x14ac:dyDescent="0.2">
      <c r="A10" t="s">
        <v>9</v>
      </c>
      <c r="B10" s="5">
        <v>15194</v>
      </c>
      <c r="H10" s="7" t="s">
        <v>41</v>
      </c>
      <c r="I10" s="5">
        <f ca="1">TODAY()-4835</f>
        <v>40409</v>
      </c>
    </row>
    <row r="11" spans="1:10" x14ac:dyDescent="0.2">
      <c r="A11" t="s">
        <v>10</v>
      </c>
      <c r="B11" s="5">
        <v>19625</v>
      </c>
      <c r="H11" s="7" t="s">
        <v>42</v>
      </c>
      <c r="I11" s="5">
        <f ca="1">TODAY()-1233</f>
        <v>44011</v>
      </c>
    </row>
    <row r="12" spans="1:10" x14ac:dyDescent="0.2">
      <c r="A12" t="s">
        <v>11</v>
      </c>
      <c r="B12" s="5">
        <v>19373</v>
      </c>
      <c r="H12" s="7" t="s">
        <v>43</v>
      </c>
      <c r="I12" s="5">
        <f ca="1">TODAY()-3522</f>
        <v>41722</v>
      </c>
    </row>
    <row r="13" spans="1:10" x14ac:dyDescent="0.2">
      <c r="A13" t="s">
        <v>12</v>
      </c>
      <c r="B13" s="5">
        <v>17777</v>
      </c>
      <c r="H13" s="7" t="s">
        <v>44</v>
      </c>
      <c r="I13" s="5">
        <f ca="1">TODAY()-3887</f>
        <v>41357</v>
      </c>
    </row>
    <row r="14" spans="1:10" x14ac:dyDescent="0.2">
      <c r="A14" t="s">
        <v>13</v>
      </c>
      <c r="B14" s="5">
        <v>16609</v>
      </c>
      <c r="H14" s="7" t="s">
        <v>45</v>
      </c>
      <c r="I14" s="5">
        <f ca="1">TODAY()-1825</f>
        <v>43419</v>
      </c>
    </row>
    <row r="15" spans="1:10" x14ac:dyDescent="0.2">
      <c r="A15" t="s">
        <v>14</v>
      </c>
      <c r="B15" s="5">
        <v>20965</v>
      </c>
      <c r="H15" s="7" t="s">
        <v>46</v>
      </c>
      <c r="I15" s="5">
        <f ca="1">TODAY()-4482</f>
        <v>40762</v>
      </c>
    </row>
    <row r="16" spans="1:10" x14ac:dyDescent="0.2">
      <c r="A16" t="s">
        <v>15</v>
      </c>
      <c r="B16" s="5">
        <v>28195</v>
      </c>
      <c r="H16" s="7" t="s">
        <v>47</v>
      </c>
      <c r="I16" s="5">
        <f ca="1">TODAY()-464</f>
        <v>44780</v>
      </c>
    </row>
    <row r="17" spans="1:9" x14ac:dyDescent="0.2">
      <c r="A17" t="s">
        <v>16</v>
      </c>
      <c r="B17" s="5">
        <v>18230</v>
      </c>
      <c r="H17" s="7" t="s">
        <v>48</v>
      </c>
      <c r="I17" s="5">
        <f ca="1">TODAY()-1712</f>
        <v>43532</v>
      </c>
    </row>
    <row r="18" spans="1:9" x14ac:dyDescent="0.2">
      <c r="A18" t="s">
        <v>17</v>
      </c>
      <c r="B18" s="5">
        <v>21340</v>
      </c>
      <c r="H18" s="7" t="s">
        <v>49</v>
      </c>
      <c r="I18" s="5">
        <f ca="1">TODAY()-1665</f>
        <v>43579</v>
      </c>
    </row>
    <row r="19" spans="1:9" x14ac:dyDescent="0.2">
      <c r="A19" t="s">
        <v>18</v>
      </c>
      <c r="B19" s="5">
        <v>17744</v>
      </c>
      <c r="H19" s="7" t="s">
        <v>50</v>
      </c>
      <c r="I19" s="5">
        <f ca="1">TODAY()-3506</f>
        <v>41738</v>
      </c>
    </row>
    <row r="20" spans="1:9" x14ac:dyDescent="0.2">
      <c r="A20" t="s">
        <v>19</v>
      </c>
      <c r="B20" s="5">
        <v>26109</v>
      </c>
      <c r="H20" s="7" t="s">
        <v>51</v>
      </c>
      <c r="I20" s="5">
        <f ca="1">TODAY()-2982</f>
        <v>42262</v>
      </c>
    </row>
    <row r="21" spans="1:9" x14ac:dyDescent="0.2">
      <c r="A21" t="s">
        <v>20</v>
      </c>
      <c r="B21" s="5">
        <v>22967</v>
      </c>
      <c r="H21" s="7" t="s">
        <v>52</v>
      </c>
      <c r="I21" s="5">
        <f ca="1">TODAY()-3618</f>
        <v>41626</v>
      </c>
    </row>
    <row r="22" spans="1:9" x14ac:dyDescent="0.2">
      <c r="A22" t="s">
        <v>21</v>
      </c>
      <c r="B22" s="5">
        <v>27186</v>
      </c>
      <c r="H22" s="7" t="s">
        <v>53</v>
      </c>
      <c r="I22" s="5">
        <f ca="1">TODAY()-1687</f>
        <v>43557</v>
      </c>
    </row>
    <row r="23" spans="1:9" x14ac:dyDescent="0.2">
      <c r="A23" t="s">
        <v>22</v>
      </c>
      <c r="B23" s="5">
        <v>15557</v>
      </c>
      <c r="H23" s="7" t="s">
        <v>54</v>
      </c>
      <c r="I23" s="5">
        <f ca="1">TODAY()-2252</f>
        <v>42992</v>
      </c>
    </row>
    <row r="24" spans="1:9" x14ac:dyDescent="0.2">
      <c r="A24" t="s">
        <v>23</v>
      </c>
      <c r="B24" s="5">
        <v>19894</v>
      </c>
      <c r="H24" s="7" t="s">
        <v>55</v>
      </c>
      <c r="I24" s="5">
        <f ca="1">TODAY()-1010</f>
        <v>44234</v>
      </c>
    </row>
    <row r="25" spans="1:9" x14ac:dyDescent="0.2">
      <c r="A25" t="s">
        <v>24</v>
      </c>
      <c r="B25" s="5">
        <v>18658</v>
      </c>
      <c r="H25" s="7" t="s">
        <v>56</v>
      </c>
      <c r="I25" s="5">
        <f ca="1">TODAY()-4434</f>
        <v>40810</v>
      </c>
    </row>
    <row r="26" spans="1:9" x14ac:dyDescent="0.2">
      <c r="A26" t="s">
        <v>25</v>
      </c>
      <c r="B26" s="5">
        <v>24233</v>
      </c>
      <c r="H26" s="7" t="s">
        <v>57</v>
      </c>
      <c r="I26" s="5">
        <f ca="1">TODAY()-4065</f>
        <v>41179</v>
      </c>
    </row>
    <row r="27" spans="1:9" x14ac:dyDescent="0.2">
      <c r="A27" t="s">
        <v>26</v>
      </c>
      <c r="B27" s="5">
        <v>21554</v>
      </c>
      <c r="H27" s="7" t="s">
        <v>58</v>
      </c>
      <c r="I27" s="5">
        <f ca="1">TODAY()-3735</f>
        <v>41509</v>
      </c>
    </row>
    <row r="28" spans="1:9" x14ac:dyDescent="0.2">
      <c r="A28" t="s">
        <v>27</v>
      </c>
      <c r="B28" s="5">
        <v>18211</v>
      </c>
      <c r="H28" s="7" t="s">
        <v>59</v>
      </c>
      <c r="I28" s="5">
        <f ca="1">TODAY()-1089</f>
        <v>44155</v>
      </c>
    </row>
    <row r="29" spans="1:9" x14ac:dyDescent="0.2">
      <c r="A29" t="s">
        <v>28</v>
      </c>
      <c r="B29" s="5">
        <v>22387</v>
      </c>
      <c r="H29" s="7" t="s">
        <v>60</v>
      </c>
      <c r="I29" s="5">
        <f ca="1">TODAY()-2268</f>
        <v>42976</v>
      </c>
    </row>
    <row r="30" spans="1:9" x14ac:dyDescent="0.2">
      <c r="A30" t="s">
        <v>29</v>
      </c>
      <c r="B30" s="5">
        <v>27733</v>
      </c>
      <c r="H30" s="7" t="s">
        <v>61</v>
      </c>
      <c r="I30" s="5">
        <f ca="1">TODAY()-1242</f>
        <v>44002</v>
      </c>
    </row>
    <row r="31" spans="1:9" x14ac:dyDescent="0.2">
      <c r="H31" s="7"/>
      <c r="I31" s="5"/>
    </row>
    <row r="32" spans="1:9" x14ac:dyDescent="0.2">
      <c r="H32" s="7"/>
      <c r="I32" s="5"/>
    </row>
    <row r="33" spans="8:9" x14ac:dyDescent="0.2">
      <c r="H33" s="7"/>
      <c r="I33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29203-DD34-4C6D-8E7A-B4140A897E0E}">
  <dimension ref="A1:G740"/>
  <sheetViews>
    <sheetView workbookViewId="0">
      <selection activeCell="L13" sqref="L13"/>
    </sheetView>
  </sheetViews>
  <sheetFormatPr defaultRowHeight="12" x14ac:dyDescent="0.2"/>
  <cols>
    <col min="1" max="2" width="13.83203125" customWidth="1"/>
    <col min="3" max="3" width="23.83203125" customWidth="1"/>
    <col min="4" max="5" width="13.83203125" customWidth="1"/>
  </cols>
  <sheetData>
    <row r="1" spans="1:7" x14ac:dyDescent="0.2">
      <c r="A1" s="22" t="s">
        <v>1147</v>
      </c>
      <c r="B1" s="22" t="s">
        <v>1148</v>
      </c>
      <c r="C1" s="22" t="s">
        <v>1149</v>
      </c>
      <c r="D1" s="22" t="s">
        <v>1150</v>
      </c>
      <c r="E1" s="22" t="s">
        <v>1151</v>
      </c>
    </row>
    <row r="2" spans="1:7" x14ac:dyDescent="0.2">
      <c r="A2" s="21" t="s">
        <v>1152</v>
      </c>
      <c r="B2" s="26" t="s">
        <v>1153</v>
      </c>
      <c r="C2" s="26" t="s">
        <v>1154</v>
      </c>
      <c r="D2" s="5">
        <f ca="1">TODAY()-23</f>
        <v>45221</v>
      </c>
      <c r="E2" s="25">
        <v>1047000</v>
      </c>
    </row>
    <row r="3" spans="1:7" x14ac:dyDescent="0.2">
      <c r="A3" s="21" t="s">
        <v>1155</v>
      </c>
      <c r="B3" s="26" t="s">
        <v>1156</v>
      </c>
      <c r="C3" s="26" t="s">
        <v>1157</v>
      </c>
      <c r="D3" s="5">
        <f ca="1">TODAY()-141</f>
        <v>45103</v>
      </c>
      <c r="E3" s="25">
        <v>1236153</v>
      </c>
      <c r="G3" s="6" t="s">
        <v>1518</v>
      </c>
    </row>
    <row r="4" spans="1:7" x14ac:dyDescent="0.2">
      <c r="A4" s="21" t="s">
        <v>1158</v>
      </c>
      <c r="B4" s="26" t="s">
        <v>1159</v>
      </c>
      <c r="C4" s="26" t="s">
        <v>1160</v>
      </c>
      <c r="D4" s="5">
        <f ca="1">TODAY()-43</f>
        <v>45201</v>
      </c>
      <c r="E4" s="25">
        <v>916690</v>
      </c>
      <c r="G4" s="6" t="s">
        <v>1519</v>
      </c>
    </row>
    <row r="5" spans="1:7" x14ac:dyDescent="0.2">
      <c r="A5" s="21" t="s">
        <v>1161</v>
      </c>
      <c r="B5" s="26" t="s">
        <v>1153</v>
      </c>
      <c r="C5" s="26" t="s">
        <v>1162</v>
      </c>
      <c r="D5" s="5">
        <f ca="1">TODAY()-95</f>
        <v>45149</v>
      </c>
      <c r="E5" s="25">
        <v>548599</v>
      </c>
      <c r="G5" s="6" t="s">
        <v>1520</v>
      </c>
    </row>
    <row r="6" spans="1:7" x14ac:dyDescent="0.2">
      <c r="A6" s="21" t="s">
        <v>1163</v>
      </c>
      <c r="B6" s="26" t="s">
        <v>1164</v>
      </c>
      <c r="C6" s="26" t="s">
        <v>1165</v>
      </c>
      <c r="D6" s="5">
        <f ca="1">TODAY()-128</f>
        <v>45116</v>
      </c>
      <c r="E6" s="25">
        <v>820984</v>
      </c>
    </row>
    <row r="7" spans="1:7" x14ac:dyDescent="0.2">
      <c r="A7" s="21" t="s">
        <v>1166</v>
      </c>
      <c r="B7" s="26" t="s">
        <v>1167</v>
      </c>
      <c r="C7" s="26" t="s">
        <v>1168</v>
      </c>
      <c r="D7" s="5">
        <f ca="1">TODAY()-60</f>
        <v>45184</v>
      </c>
      <c r="E7" s="25">
        <v>695890</v>
      </c>
    </row>
    <row r="8" spans="1:7" x14ac:dyDescent="0.2">
      <c r="A8" s="21" t="s">
        <v>1169</v>
      </c>
      <c r="B8" s="26" t="s">
        <v>1153</v>
      </c>
      <c r="C8" s="26" t="s">
        <v>1170</v>
      </c>
      <c r="D8" s="5">
        <f ca="1">TODAY()-138</f>
        <v>45106</v>
      </c>
      <c r="E8" s="25">
        <v>1192257</v>
      </c>
    </row>
    <row r="9" spans="1:7" x14ac:dyDescent="0.2">
      <c r="A9" s="21" t="s">
        <v>1171</v>
      </c>
      <c r="B9" s="26" t="s">
        <v>1159</v>
      </c>
      <c r="C9" s="26" t="s">
        <v>1172</v>
      </c>
      <c r="D9" s="5">
        <f ca="1">TODAY()-121</f>
        <v>45123</v>
      </c>
      <c r="E9" s="25">
        <v>640570</v>
      </c>
    </row>
    <row r="10" spans="1:7" x14ac:dyDescent="0.2">
      <c r="A10" s="21" t="s">
        <v>1173</v>
      </c>
      <c r="B10" s="26" t="s">
        <v>1174</v>
      </c>
      <c r="C10" s="26" t="s">
        <v>1175</v>
      </c>
      <c r="D10" s="5">
        <f ca="1">TODAY()-91</f>
        <v>45153</v>
      </c>
      <c r="E10" s="25">
        <v>1275236</v>
      </c>
    </row>
    <row r="11" spans="1:7" x14ac:dyDescent="0.2">
      <c r="A11" s="21" t="s">
        <v>1176</v>
      </c>
      <c r="B11" s="26" t="s">
        <v>1156</v>
      </c>
      <c r="C11" s="26" t="s">
        <v>1177</v>
      </c>
      <c r="D11" s="5">
        <f ca="1">TODAY()-89</f>
        <v>45155</v>
      </c>
      <c r="E11" s="25">
        <v>1159801</v>
      </c>
    </row>
    <row r="12" spans="1:7" x14ac:dyDescent="0.2">
      <c r="A12" s="21" t="s">
        <v>1178</v>
      </c>
      <c r="B12" s="26" t="s">
        <v>1153</v>
      </c>
      <c r="C12" s="26" t="s">
        <v>1179</v>
      </c>
      <c r="D12" s="5">
        <f ca="1">TODAY()-22</f>
        <v>45222</v>
      </c>
      <c r="E12" s="25">
        <v>602000</v>
      </c>
    </row>
    <row r="13" spans="1:7" x14ac:dyDescent="0.2">
      <c r="A13" s="21" t="s">
        <v>1180</v>
      </c>
      <c r="B13" s="26" t="s">
        <v>1164</v>
      </c>
      <c r="C13" s="26" t="s">
        <v>1181</v>
      </c>
      <c r="D13" s="5">
        <f ca="1">TODAY()-161</f>
        <v>45083</v>
      </c>
      <c r="E13" s="25">
        <v>513224</v>
      </c>
    </row>
    <row r="14" spans="1:7" x14ac:dyDescent="0.2">
      <c r="A14" s="21" t="s">
        <v>1182</v>
      </c>
      <c r="B14" s="26" t="s">
        <v>1153</v>
      </c>
      <c r="C14" s="26" t="s">
        <v>1183</v>
      </c>
      <c r="D14" s="5">
        <f ca="1">TODAY()-69</f>
        <v>45175</v>
      </c>
      <c r="E14" s="25">
        <v>1352660</v>
      </c>
    </row>
    <row r="15" spans="1:7" x14ac:dyDescent="0.2">
      <c r="A15" s="21" t="s">
        <v>1184</v>
      </c>
      <c r="B15" s="26" t="s">
        <v>1153</v>
      </c>
      <c r="C15" s="26" t="s">
        <v>1185</v>
      </c>
      <c r="D15" s="5">
        <f ca="1">TODAY()-33</f>
        <v>45211</v>
      </c>
      <c r="E15" s="25">
        <v>797500</v>
      </c>
    </row>
    <row r="16" spans="1:7" x14ac:dyDescent="0.2">
      <c r="A16" s="21" t="s">
        <v>1186</v>
      </c>
      <c r="B16" s="26" t="s">
        <v>1153</v>
      </c>
      <c r="C16" s="26" t="s">
        <v>1187</v>
      </c>
      <c r="D16" s="5">
        <f ca="1">TODAY()-33</f>
        <v>45211</v>
      </c>
      <c r="E16" s="25">
        <v>900000</v>
      </c>
    </row>
    <row r="17" spans="1:5" x14ac:dyDescent="0.2">
      <c r="A17" s="21" t="s">
        <v>1188</v>
      </c>
      <c r="B17" s="26" t="s">
        <v>1164</v>
      </c>
      <c r="C17" s="26" t="s">
        <v>1189</v>
      </c>
      <c r="D17" s="5">
        <f ca="1">TODAY()-35</f>
        <v>45209</v>
      </c>
      <c r="E17" s="25">
        <v>1490000</v>
      </c>
    </row>
    <row r="18" spans="1:5" x14ac:dyDescent="0.2">
      <c r="A18" s="21" t="s">
        <v>1190</v>
      </c>
      <c r="B18" s="26" t="s">
        <v>1153</v>
      </c>
      <c r="C18" s="26" t="s">
        <v>1191</v>
      </c>
      <c r="D18" s="5">
        <f ca="1">TODAY()-62</f>
        <v>45182</v>
      </c>
      <c r="E18" s="25">
        <v>1350026</v>
      </c>
    </row>
    <row r="19" spans="1:5" x14ac:dyDescent="0.2">
      <c r="A19" s="21" t="s">
        <v>1192</v>
      </c>
      <c r="B19" s="26" t="s">
        <v>1153</v>
      </c>
      <c r="C19" s="26" t="s">
        <v>1193</v>
      </c>
      <c r="D19" s="5">
        <f ca="1">TODAY()-39</f>
        <v>45205</v>
      </c>
      <c r="E19" s="25">
        <v>635000</v>
      </c>
    </row>
    <row r="20" spans="1:5" x14ac:dyDescent="0.2">
      <c r="A20" s="21" t="s">
        <v>1194</v>
      </c>
      <c r="B20" s="26" t="s">
        <v>1159</v>
      </c>
      <c r="C20" s="26" t="s">
        <v>1195</v>
      </c>
      <c r="D20" s="5">
        <f ca="1">TODAY()-28</f>
        <v>45216</v>
      </c>
      <c r="E20" s="25">
        <v>796000</v>
      </c>
    </row>
    <row r="21" spans="1:5" x14ac:dyDescent="0.2">
      <c r="A21" s="21" t="s">
        <v>1196</v>
      </c>
      <c r="B21" s="26" t="s">
        <v>1156</v>
      </c>
      <c r="C21" s="26" t="s">
        <v>1197</v>
      </c>
      <c r="D21" s="5">
        <f ca="1">TODAY()-114</f>
        <v>45130</v>
      </c>
      <c r="E21" s="25">
        <v>1357357</v>
      </c>
    </row>
    <row r="22" spans="1:5" x14ac:dyDescent="0.2">
      <c r="A22" s="21" t="s">
        <v>1198</v>
      </c>
      <c r="B22" s="26" t="s">
        <v>1167</v>
      </c>
      <c r="C22" s="26" t="s">
        <v>1199</v>
      </c>
      <c r="D22" s="5">
        <f ca="1">TODAY()-168</f>
        <v>45076</v>
      </c>
      <c r="E22" s="25">
        <v>923946</v>
      </c>
    </row>
    <row r="23" spans="1:5" x14ac:dyDescent="0.2">
      <c r="A23" s="21" t="s">
        <v>1200</v>
      </c>
      <c r="B23" s="26" t="s">
        <v>1156</v>
      </c>
      <c r="C23" s="26" t="s">
        <v>1201</v>
      </c>
      <c r="D23" s="5">
        <f ca="1">TODAY()-96</f>
        <v>45148</v>
      </c>
      <c r="E23" s="25">
        <v>1044223</v>
      </c>
    </row>
    <row r="24" spans="1:5" x14ac:dyDescent="0.2">
      <c r="A24" s="21" t="s">
        <v>1202</v>
      </c>
      <c r="B24" s="26" t="s">
        <v>1159</v>
      </c>
      <c r="C24" s="26" t="s">
        <v>1203</v>
      </c>
      <c r="D24" s="5">
        <f ca="1">TODAY()-58</f>
        <v>45186</v>
      </c>
      <c r="E24" s="25">
        <v>858690</v>
      </c>
    </row>
    <row r="25" spans="1:5" x14ac:dyDescent="0.2">
      <c r="A25" s="21" t="s">
        <v>1204</v>
      </c>
      <c r="B25" s="26" t="s">
        <v>1174</v>
      </c>
      <c r="C25" s="26" t="s">
        <v>1205</v>
      </c>
      <c r="D25" s="5">
        <f ca="1">TODAY()-133</f>
        <v>45111</v>
      </c>
      <c r="E25" s="25">
        <v>1053442</v>
      </c>
    </row>
    <row r="26" spans="1:5" x14ac:dyDescent="0.2">
      <c r="A26" s="21" t="s">
        <v>1206</v>
      </c>
      <c r="B26" s="26" t="s">
        <v>1153</v>
      </c>
      <c r="C26" s="26" t="s">
        <v>1207</v>
      </c>
      <c r="D26" s="5">
        <f ca="1">TODAY()-81</f>
        <v>45163</v>
      </c>
      <c r="E26" s="25">
        <v>1521198</v>
      </c>
    </row>
    <row r="27" spans="1:5" x14ac:dyDescent="0.2">
      <c r="A27" s="21" t="s">
        <v>1208</v>
      </c>
      <c r="B27" s="26" t="s">
        <v>1156</v>
      </c>
      <c r="C27" s="26" t="s">
        <v>1209</v>
      </c>
      <c r="D27" s="5">
        <f ca="1">TODAY()-123</f>
        <v>45121</v>
      </c>
      <c r="E27" s="25">
        <v>938506</v>
      </c>
    </row>
    <row r="28" spans="1:5" x14ac:dyDescent="0.2">
      <c r="A28" s="21" t="s">
        <v>1210</v>
      </c>
      <c r="B28" s="26" t="s">
        <v>1174</v>
      </c>
      <c r="C28" s="26" t="s">
        <v>1211</v>
      </c>
      <c r="D28" s="5">
        <f ca="1">TODAY()-44</f>
        <v>45200</v>
      </c>
      <c r="E28" s="25">
        <v>748800</v>
      </c>
    </row>
    <row r="29" spans="1:5" x14ac:dyDescent="0.2">
      <c r="A29" s="21" t="s">
        <v>1212</v>
      </c>
      <c r="B29" s="26" t="s">
        <v>1159</v>
      </c>
      <c r="C29" s="26" t="s">
        <v>1213</v>
      </c>
      <c r="D29" s="5">
        <f ca="1">TODAY()-116</f>
        <v>45128</v>
      </c>
      <c r="E29" s="25">
        <v>1061296</v>
      </c>
    </row>
    <row r="30" spans="1:5" x14ac:dyDescent="0.2">
      <c r="A30" s="21" t="s">
        <v>1214</v>
      </c>
      <c r="B30" s="26" t="s">
        <v>1159</v>
      </c>
      <c r="C30" s="26" t="s">
        <v>1215</v>
      </c>
      <c r="D30" s="5">
        <f ca="1">TODAY()-77</f>
        <v>45167</v>
      </c>
      <c r="E30" s="25">
        <v>1081940</v>
      </c>
    </row>
    <row r="31" spans="1:5" x14ac:dyDescent="0.2">
      <c r="A31" s="21" t="s">
        <v>1216</v>
      </c>
      <c r="B31" s="26" t="s">
        <v>1167</v>
      </c>
      <c r="C31" s="26" t="s">
        <v>1217</v>
      </c>
      <c r="D31" s="5">
        <f ca="1">TODAY()-44</f>
        <v>45200</v>
      </c>
      <c r="E31" s="25">
        <v>1444320</v>
      </c>
    </row>
    <row r="32" spans="1:5" x14ac:dyDescent="0.2">
      <c r="A32" s="21" t="s">
        <v>1198</v>
      </c>
      <c r="B32" s="26" t="s">
        <v>1167</v>
      </c>
      <c r="C32" s="26" t="s">
        <v>1199</v>
      </c>
      <c r="D32" s="5">
        <f ca="1">TODAY()-134</f>
        <v>45110</v>
      </c>
      <c r="E32" s="25">
        <v>952522</v>
      </c>
    </row>
    <row r="33" spans="1:5" x14ac:dyDescent="0.2">
      <c r="A33" s="21" t="s">
        <v>1218</v>
      </c>
      <c r="B33" s="26" t="s">
        <v>1156</v>
      </c>
      <c r="C33" s="26" t="s">
        <v>1219</v>
      </c>
      <c r="D33" s="5">
        <f ca="1">TODAY()-69</f>
        <v>45175</v>
      </c>
      <c r="E33" s="25">
        <v>1142837</v>
      </c>
    </row>
    <row r="34" spans="1:5" x14ac:dyDescent="0.2">
      <c r="A34" s="21" t="s">
        <v>1220</v>
      </c>
      <c r="B34" s="26" t="s">
        <v>1164</v>
      </c>
      <c r="C34" s="26" t="s">
        <v>1221</v>
      </c>
      <c r="D34" s="5">
        <f ca="1">TODAY()-218</f>
        <v>45026</v>
      </c>
      <c r="E34" s="25">
        <v>894628</v>
      </c>
    </row>
    <row r="35" spans="1:5" x14ac:dyDescent="0.2">
      <c r="A35" s="21" t="s">
        <v>1222</v>
      </c>
      <c r="B35" s="26" t="s">
        <v>1153</v>
      </c>
      <c r="C35" s="26" t="s">
        <v>1223</v>
      </c>
      <c r="D35" s="5">
        <f ca="1">TODAY()-45</f>
        <v>45199</v>
      </c>
      <c r="E35" s="25">
        <v>845880</v>
      </c>
    </row>
    <row r="36" spans="1:5" x14ac:dyDescent="0.2">
      <c r="A36" s="21" t="s">
        <v>1184</v>
      </c>
      <c r="B36" s="26" t="s">
        <v>1153</v>
      </c>
      <c r="C36" s="26" t="s">
        <v>1185</v>
      </c>
      <c r="D36" s="5">
        <f ca="1">TODAY()-18</f>
        <v>45226</v>
      </c>
      <c r="E36" s="25">
        <v>725000</v>
      </c>
    </row>
    <row r="37" spans="1:5" x14ac:dyDescent="0.2">
      <c r="A37" s="21" t="s">
        <v>1169</v>
      </c>
      <c r="B37" s="26" t="s">
        <v>1153</v>
      </c>
      <c r="C37" s="26" t="s">
        <v>1170</v>
      </c>
      <c r="D37" s="5">
        <f ca="1">TODAY()-30</f>
        <v>45214</v>
      </c>
      <c r="E37" s="25">
        <v>1150000</v>
      </c>
    </row>
    <row r="38" spans="1:5" x14ac:dyDescent="0.2">
      <c r="A38" s="21" t="s">
        <v>1224</v>
      </c>
      <c r="B38" s="26" t="s">
        <v>1156</v>
      </c>
      <c r="C38" s="26" t="s">
        <v>1225</v>
      </c>
      <c r="D38" s="5">
        <f ca="1">TODAY()-24</f>
        <v>45220</v>
      </c>
      <c r="E38" s="25">
        <v>846000</v>
      </c>
    </row>
    <row r="39" spans="1:5" x14ac:dyDescent="0.2">
      <c r="A39" s="21" t="s">
        <v>1226</v>
      </c>
      <c r="B39" s="26" t="s">
        <v>1174</v>
      </c>
      <c r="C39" s="26" t="s">
        <v>1227</v>
      </c>
      <c r="D39" s="5">
        <f ca="1">TODAY()-104</f>
        <v>45140</v>
      </c>
      <c r="E39" s="25">
        <v>908461</v>
      </c>
    </row>
    <row r="40" spans="1:5" x14ac:dyDescent="0.2">
      <c r="A40" s="21" t="s">
        <v>1228</v>
      </c>
      <c r="B40" s="26" t="s">
        <v>1159</v>
      </c>
      <c r="C40" s="26" t="s">
        <v>1229</v>
      </c>
      <c r="D40" s="5">
        <f ca="1">TODAY()-134</f>
        <v>45110</v>
      </c>
      <c r="E40" s="25">
        <v>697545</v>
      </c>
    </row>
    <row r="41" spans="1:5" x14ac:dyDescent="0.2">
      <c r="A41" s="21" t="s">
        <v>1230</v>
      </c>
      <c r="B41" s="26" t="s">
        <v>1164</v>
      </c>
      <c r="C41" s="26" t="s">
        <v>1231</v>
      </c>
      <c r="D41" s="5">
        <f ca="1">TODAY()-20</f>
        <v>45224</v>
      </c>
      <c r="E41" s="25">
        <v>1222000</v>
      </c>
    </row>
    <row r="42" spans="1:5" x14ac:dyDescent="0.2">
      <c r="A42" s="21" t="s">
        <v>1232</v>
      </c>
      <c r="B42" s="26" t="s">
        <v>1159</v>
      </c>
      <c r="C42" s="26" t="s">
        <v>1233</v>
      </c>
      <c r="D42" s="5">
        <f ca="1">TODAY()-55</f>
        <v>45189</v>
      </c>
      <c r="E42" s="25">
        <v>1391940</v>
      </c>
    </row>
    <row r="43" spans="1:5" x14ac:dyDescent="0.2">
      <c r="A43" s="21" t="s">
        <v>1200</v>
      </c>
      <c r="B43" s="26" t="s">
        <v>1156</v>
      </c>
      <c r="C43" s="26" t="s">
        <v>1201</v>
      </c>
      <c r="D43" s="5">
        <f ca="1">TODAY()-184</f>
        <v>45060</v>
      </c>
      <c r="E43" s="25">
        <v>1066173</v>
      </c>
    </row>
    <row r="44" spans="1:5" x14ac:dyDescent="0.2">
      <c r="A44" s="21" t="s">
        <v>1234</v>
      </c>
      <c r="B44" s="26" t="s">
        <v>1174</v>
      </c>
      <c r="C44" s="26" t="s">
        <v>1235</v>
      </c>
      <c r="D44" s="5">
        <f ca="1">TODAY()-106</f>
        <v>45138</v>
      </c>
      <c r="E44" s="25">
        <v>889299</v>
      </c>
    </row>
    <row r="45" spans="1:5" x14ac:dyDescent="0.2">
      <c r="A45" s="21" t="s">
        <v>1198</v>
      </c>
      <c r="B45" s="26" t="s">
        <v>1167</v>
      </c>
      <c r="C45" s="26" t="s">
        <v>1199</v>
      </c>
      <c r="D45" s="5">
        <f ca="1">TODAY()-105</f>
        <v>45139</v>
      </c>
      <c r="E45" s="25">
        <v>907163</v>
      </c>
    </row>
    <row r="46" spans="1:5" x14ac:dyDescent="0.2">
      <c r="A46" s="21" t="s">
        <v>1220</v>
      </c>
      <c r="B46" s="26" t="s">
        <v>1164</v>
      </c>
      <c r="C46" s="26" t="s">
        <v>1221</v>
      </c>
      <c r="D46" s="5">
        <f ca="1">TODAY()-165</f>
        <v>45079</v>
      </c>
      <c r="E46" s="25">
        <v>1023367</v>
      </c>
    </row>
    <row r="47" spans="1:5" x14ac:dyDescent="0.2">
      <c r="A47" s="21" t="s">
        <v>1236</v>
      </c>
      <c r="B47" s="26" t="s">
        <v>1156</v>
      </c>
      <c r="C47" s="26" t="s">
        <v>1237</v>
      </c>
      <c r="D47" s="5">
        <f ca="1">TODAY()-179</f>
        <v>45065</v>
      </c>
      <c r="E47" s="25">
        <v>1506493</v>
      </c>
    </row>
    <row r="48" spans="1:5" x14ac:dyDescent="0.2">
      <c r="A48" s="21" t="s">
        <v>1238</v>
      </c>
      <c r="B48" s="26" t="s">
        <v>1159</v>
      </c>
      <c r="C48" s="26" t="s">
        <v>1239</v>
      </c>
      <c r="D48" s="5">
        <f ca="1">TODAY()-106</f>
        <v>45138</v>
      </c>
      <c r="E48" s="25">
        <v>624680</v>
      </c>
    </row>
    <row r="49" spans="1:5" x14ac:dyDescent="0.2">
      <c r="A49" s="21" t="s">
        <v>1240</v>
      </c>
      <c r="B49" s="26" t="s">
        <v>1153</v>
      </c>
      <c r="C49" s="26" t="s">
        <v>1241</v>
      </c>
      <c r="D49" s="5">
        <f ca="1">TODAY()-60</f>
        <v>45184</v>
      </c>
      <c r="E49" s="25">
        <v>1136300</v>
      </c>
    </row>
    <row r="50" spans="1:5" x14ac:dyDescent="0.2">
      <c r="A50" s="21" t="s">
        <v>1242</v>
      </c>
      <c r="B50" s="26" t="s">
        <v>1159</v>
      </c>
      <c r="C50" s="26" t="s">
        <v>1243</v>
      </c>
      <c r="D50" s="5">
        <f ca="1">TODAY()-67</f>
        <v>45177</v>
      </c>
      <c r="E50" s="25">
        <v>912450</v>
      </c>
    </row>
    <row r="51" spans="1:5" x14ac:dyDescent="0.2">
      <c r="A51" s="21" t="s">
        <v>1244</v>
      </c>
      <c r="B51" s="26" t="s">
        <v>1167</v>
      </c>
      <c r="C51" s="26" t="s">
        <v>1245</v>
      </c>
      <c r="D51" s="5">
        <f ca="1">TODAY()-39</f>
        <v>45205</v>
      </c>
      <c r="E51" s="25">
        <v>1312000</v>
      </c>
    </row>
    <row r="52" spans="1:5" x14ac:dyDescent="0.2">
      <c r="A52" s="21" t="s">
        <v>1198</v>
      </c>
      <c r="B52" s="26" t="s">
        <v>1167</v>
      </c>
      <c r="C52" s="26" t="s">
        <v>1199</v>
      </c>
      <c r="D52" s="5">
        <f ca="1">TODAY()-201</f>
        <v>45043</v>
      </c>
      <c r="E52" s="25">
        <v>970143</v>
      </c>
    </row>
    <row r="53" spans="1:5" x14ac:dyDescent="0.2">
      <c r="A53" s="21" t="s">
        <v>1246</v>
      </c>
      <c r="B53" s="26" t="s">
        <v>1156</v>
      </c>
      <c r="C53" s="26" t="s">
        <v>1247</v>
      </c>
      <c r="D53" s="5">
        <f ca="1">TODAY()-31</f>
        <v>45213</v>
      </c>
      <c r="E53" s="25">
        <v>1081000</v>
      </c>
    </row>
    <row r="54" spans="1:5" x14ac:dyDescent="0.2">
      <c r="A54" s="21" t="s">
        <v>1248</v>
      </c>
      <c r="B54" s="26" t="s">
        <v>1156</v>
      </c>
      <c r="C54" s="26" t="s">
        <v>1249</v>
      </c>
      <c r="D54" s="5">
        <f ca="1">TODAY()-163</f>
        <v>45081</v>
      </c>
      <c r="E54" s="25">
        <v>856634</v>
      </c>
    </row>
    <row r="55" spans="1:5" x14ac:dyDescent="0.2">
      <c r="A55" s="21" t="s">
        <v>1250</v>
      </c>
      <c r="B55" s="26" t="s">
        <v>1174</v>
      </c>
      <c r="C55" s="26" t="s">
        <v>1251</v>
      </c>
      <c r="D55" s="5">
        <f ca="1">TODAY()-174</f>
        <v>45070</v>
      </c>
      <c r="E55" s="25">
        <v>603096</v>
      </c>
    </row>
    <row r="56" spans="1:5" x14ac:dyDescent="0.2">
      <c r="A56" s="21" t="s">
        <v>1252</v>
      </c>
      <c r="B56" s="26" t="s">
        <v>1174</v>
      </c>
      <c r="C56" s="26" t="s">
        <v>1253</v>
      </c>
      <c r="D56" s="5">
        <f ca="1">TODAY()-129</f>
        <v>45115</v>
      </c>
      <c r="E56" s="25">
        <v>776334</v>
      </c>
    </row>
    <row r="57" spans="1:5" x14ac:dyDescent="0.2">
      <c r="A57" s="21" t="s">
        <v>1171</v>
      </c>
      <c r="B57" s="26" t="s">
        <v>1159</v>
      </c>
      <c r="C57" s="26" t="s">
        <v>1172</v>
      </c>
      <c r="D57" s="5">
        <f ca="1">TODAY()-187</f>
        <v>45057</v>
      </c>
      <c r="E57" s="25">
        <v>637432</v>
      </c>
    </row>
    <row r="58" spans="1:5" x14ac:dyDescent="0.2">
      <c r="A58" s="21" t="s">
        <v>1254</v>
      </c>
      <c r="B58" s="26" t="s">
        <v>1164</v>
      </c>
      <c r="C58" s="26" t="s">
        <v>1255</v>
      </c>
      <c r="D58" s="5">
        <f ca="1">TODAY()-109</f>
        <v>45135</v>
      </c>
      <c r="E58" s="25">
        <v>1021275</v>
      </c>
    </row>
    <row r="59" spans="1:5" x14ac:dyDescent="0.2">
      <c r="A59" s="21" t="s">
        <v>1256</v>
      </c>
      <c r="B59" s="26" t="s">
        <v>1167</v>
      </c>
      <c r="C59" s="26" t="s">
        <v>1257</v>
      </c>
      <c r="D59" s="5">
        <f ca="1">TODAY()-57</f>
        <v>45187</v>
      </c>
      <c r="E59" s="25">
        <v>967260</v>
      </c>
    </row>
    <row r="60" spans="1:5" x14ac:dyDescent="0.2">
      <c r="A60" s="21" t="s">
        <v>1258</v>
      </c>
      <c r="B60" s="26" t="s">
        <v>1153</v>
      </c>
      <c r="C60" s="26" t="s">
        <v>1259</v>
      </c>
      <c r="D60" s="5">
        <f ca="1">TODAY()-23</f>
        <v>45221</v>
      </c>
      <c r="E60" s="25">
        <v>518000</v>
      </c>
    </row>
    <row r="61" spans="1:5" x14ac:dyDescent="0.2">
      <c r="A61" s="21" t="s">
        <v>1246</v>
      </c>
      <c r="B61" s="26" t="s">
        <v>1156</v>
      </c>
      <c r="C61" s="26" t="s">
        <v>1247</v>
      </c>
      <c r="D61" s="5">
        <f ca="1">TODAY()-149</f>
        <v>45095</v>
      </c>
      <c r="E61" s="25">
        <v>1053674</v>
      </c>
    </row>
    <row r="62" spans="1:5" x14ac:dyDescent="0.2">
      <c r="A62" s="21" t="s">
        <v>1218</v>
      </c>
      <c r="B62" s="26" t="s">
        <v>1156</v>
      </c>
      <c r="C62" s="26" t="s">
        <v>1219</v>
      </c>
      <c r="D62" s="5">
        <f ca="1">TODAY()-142</f>
        <v>45102</v>
      </c>
      <c r="E62" s="25">
        <v>1126476</v>
      </c>
    </row>
    <row r="63" spans="1:5" x14ac:dyDescent="0.2">
      <c r="A63" s="21" t="s">
        <v>1171</v>
      </c>
      <c r="B63" s="26" t="s">
        <v>1159</v>
      </c>
      <c r="C63" s="26" t="s">
        <v>1172</v>
      </c>
      <c r="D63" s="5">
        <f ca="1">TODAY()-93</f>
        <v>45151</v>
      </c>
      <c r="E63" s="25">
        <v>681458</v>
      </c>
    </row>
    <row r="64" spans="1:5" x14ac:dyDescent="0.2">
      <c r="A64" s="21" t="s">
        <v>1260</v>
      </c>
      <c r="B64" s="26" t="s">
        <v>1164</v>
      </c>
      <c r="C64" s="26" t="s">
        <v>1261</v>
      </c>
      <c r="D64" s="5">
        <f ca="1">TODAY()-23</f>
        <v>45221</v>
      </c>
      <c r="E64" s="25">
        <v>1143000</v>
      </c>
    </row>
    <row r="65" spans="1:5" x14ac:dyDescent="0.2">
      <c r="A65" s="21" t="s">
        <v>1262</v>
      </c>
      <c r="B65" s="26" t="s">
        <v>1174</v>
      </c>
      <c r="C65" s="26" t="s">
        <v>1263</v>
      </c>
      <c r="D65" s="5">
        <f ca="1">TODAY()-139</f>
        <v>45105</v>
      </c>
      <c r="E65" s="25">
        <v>531362</v>
      </c>
    </row>
    <row r="66" spans="1:5" x14ac:dyDescent="0.2">
      <c r="A66" s="21" t="s">
        <v>1196</v>
      </c>
      <c r="B66" s="26" t="s">
        <v>1156</v>
      </c>
      <c r="C66" s="26" t="s">
        <v>1197</v>
      </c>
      <c r="D66" s="5">
        <f ca="1">TODAY()-169</f>
        <v>45075</v>
      </c>
      <c r="E66" s="25">
        <v>1395770</v>
      </c>
    </row>
    <row r="67" spans="1:5" x14ac:dyDescent="0.2">
      <c r="A67" s="21" t="s">
        <v>1173</v>
      </c>
      <c r="B67" s="26" t="s">
        <v>1174</v>
      </c>
      <c r="C67" s="26" t="s">
        <v>1175</v>
      </c>
      <c r="D67" s="5">
        <f ca="1">TODAY()-106</f>
        <v>45138</v>
      </c>
      <c r="E67" s="25">
        <v>1338998</v>
      </c>
    </row>
    <row r="68" spans="1:5" x14ac:dyDescent="0.2">
      <c r="A68" s="21" t="s">
        <v>1264</v>
      </c>
      <c r="B68" s="26" t="s">
        <v>1164</v>
      </c>
      <c r="C68" s="26" t="s">
        <v>1265</v>
      </c>
      <c r="D68" s="5">
        <f ca="1">TODAY()-50</f>
        <v>45194</v>
      </c>
      <c r="E68" s="25">
        <v>829900</v>
      </c>
    </row>
    <row r="69" spans="1:5" x14ac:dyDescent="0.2">
      <c r="A69" s="21" t="s">
        <v>1220</v>
      </c>
      <c r="B69" s="26" t="s">
        <v>1164</v>
      </c>
      <c r="C69" s="26" t="s">
        <v>1221</v>
      </c>
      <c r="D69" s="5">
        <f ca="1">TODAY()-66</f>
        <v>45178</v>
      </c>
      <c r="E69" s="25">
        <v>974580</v>
      </c>
    </row>
    <row r="70" spans="1:5" x14ac:dyDescent="0.2">
      <c r="A70" s="21" t="s">
        <v>1266</v>
      </c>
      <c r="B70" s="26" t="s">
        <v>1159</v>
      </c>
      <c r="C70" s="26" t="s">
        <v>1267</v>
      </c>
      <c r="D70" s="5">
        <f ca="1">TODAY()-38</f>
        <v>45206</v>
      </c>
      <c r="E70" s="25">
        <v>887000</v>
      </c>
    </row>
    <row r="71" spans="1:5" x14ac:dyDescent="0.2">
      <c r="A71" s="21" t="s">
        <v>1268</v>
      </c>
      <c r="B71" s="26" t="s">
        <v>1164</v>
      </c>
      <c r="C71" s="26" t="s">
        <v>1269</v>
      </c>
      <c r="D71" s="5">
        <f ca="1">TODAY()-108</f>
        <v>45136</v>
      </c>
      <c r="E71" s="25">
        <v>784360</v>
      </c>
    </row>
    <row r="72" spans="1:5" x14ac:dyDescent="0.2">
      <c r="A72" s="21" t="s">
        <v>1270</v>
      </c>
      <c r="B72" s="26" t="s">
        <v>1164</v>
      </c>
      <c r="C72" s="26" t="s">
        <v>1271</v>
      </c>
      <c r="D72" s="5">
        <f ca="1">TODAY()-16</f>
        <v>45228</v>
      </c>
      <c r="E72" s="25">
        <v>494000</v>
      </c>
    </row>
    <row r="73" spans="1:5" x14ac:dyDescent="0.2">
      <c r="A73" s="21" t="s">
        <v>1248</v>
      </c>
      <c r="B73" s="26" t="s">
        <v>1156</v>
      </c>
      <c r="C73" s="26" t="s">
        <v>1249</v>
      </c>
      <c r="D73" s="5">
        <f ca="1">TODAY()-47</f>
        <v>45197</v>
      </c>
      <c r="E73" s="25">
        <v>882900</v>
      </c>
    </row>
    <row r="74" spans="1:5" x14ac:dyDescent="0.2">
      <c r="A74" s="21" t="s">
        <v>1272</v>
      </c>
      <c r="B74" s="26" t="s">
        <v>1164</v>
      </c>
      <c r="C74" s="26" t="s">
        <v>1273</v>
      </c>
      <c r="D74" s="5">
        <f ca="1">TODAY()-35</f>
        <v>45209</v>
      </c>
      <c r="E74" s="25">
        <v>1339000</v>
      </c>
    </row>
    <row r="75" spans="1:5" x14ac:dyDescent="0.2">
      <c r="A75" s="21" t="s">
        <v>1274</v>
      </c>
      <c r="B75" s="26" t="s">
        <v>1153</v>
      </c>
      <c r="C75" s="26" t="s">
        <v>1275</v>
      </c>
      <c r="D75" s="5">
        <f ca="1">TODAY()-23</f>
        <v>45221</v>
      </c>
      <c r="E75" s="25">
        <v>856000</v>
      </c>
    </row>
    <row r="76" spans="1:5" x14ac:dyDescent="0.2">
      <c r="A76" s="21" t="s">
        <v>1260</v>
      </c>
      <c r="B76" s="26" t="s">
        <v>1164</v>
      </c>
      <c r="C76" s="26" t="s">
        <v>1261</v>
      </c>
      <c r="D76" s="5">
        <f ca="1">TODAY()-56</f>
        <v>45188</v>
      </c>
      <c r="E76" s="25">
        <v>1200150</v>
      </c>
    </row>
    <row r="77" spans="1:5" x14ac:dyDescent="0.2">
      <c r="A77" s="21" t="s">
        <v>1166</v>
      </c>
      <c r="B77" s="26" t="s">
        <v>1167</v>
      </c>
      <c r="C77" s="26" t="s">
        <v>1168</v>
      </c>
      <c r="D77" s="5">
        <f ca="1">TODAY()-121</f>
        <v>45123</v>
      </c>
      <c r="E77" s="25">
        <v>621291</v>
      </c>
    </row>
    <row r="78" spans="1:5" x14ac:dyDescent="0.2">
      <c r="A78" s="21" t="s">
        <v>1276</v>
      </c>
      <c r="B78" s="26" t="s">
        <v>1167</v>
      </c>
      <c r="C78" s="26" t="s">
        <v>1277</v>
      </c>
      <c r="D78" s="5">
        <f ca="1">TODAY()-110</f>
        <v>45134</v>
      </c>
      <c r="E78" s="25">
        <v>542983</v>
      </c>
    </row>
    <row r="79" spans="1:5" x14ac:dyDescent="0.2">
      <c r="A79" s="21" t="s">
        <v>1278</v>
      </c>
      <c r="B79" s="26" t="s">
        <v>1174</v>
      </c>
      <c r="C79" s="26" t="s">
        <v>1279</v>
      </c>
      <c r="D79" s="5">
        <f ca="1">TODAY()-78</f>
        <v>45166</v>
      </c>
      <c r="E79" s="25">
        <v>1118600</v>
      </c>
    </row>
    <row r="80" spans="1:5" x14ac:dyDescent="0.2">
      <c r="A80" s="21" t="s">
        <v>1280</v>
      </c>
      <c r="B80" s="26" t="s">
        <v>1164</v>
      </c>
      <c r="C80" s="26" t="s">
        <v>1281</v>
      </c>
      <c r="D80" s="5">
        <f ca="1">TODAY()-15</f>
        <v>45229</v>
      </c>
      <c r="E80" s="25">
        <v>881000</v>
      </c>
    </row>
    <row r="81" spans="1:5" x14ac:dyDescent="0.2">
      <c r="A81" s="21" t="s">
        <v>1282</v>
      </c>
      <c r="B81" s="26" t="s">
        <v>1156</v>
      </c>
      <c r="C81" s="26" t="s">
        <v>1283</v>
      </c>
      <c r="D81" s="5">
        <f ca="1">TODAY()-28</f>
        <v>45216</v>
      </c>
      <c r="E81" s="25">
        <v>480000</v>
      </c>
    </row>
    <row r="82" spans="1:5" x14ac:dyDescent="0.2">
      <c r="A82" s="21" t="s">
        <v>1284</v>
      </c>
      <c r="B82" s="26" t="s">
        <v>1156</v>
      </c>
      <c r="C82" s="26" t="s">
        <v>1285</v>
      </c>
      <c r="D82" s="5">
        <f ca="1">TODAY()-61</f>
        <v>45183</v>
      </c>
      <c r="E82" s="25">
        <v>1253977</v>
      </c>
    </row>
    <row r="83" spans="1:5" x14ac:dyDescent="0.2">
      <c r="A83" s="21" t="s">
        <v>1286</v>
      </c>
      <c r="B83" s="26" t="s">
        <v>1153</v>
      </c>
      <c r="C83" s="26" t="s">
        <v>1287</v>
      </c>
      <c r="D83" s="5">
        <f ca="1">TODAY()-24</f>
        <v>45220</v>
      </c>
      <c r="E83" s="25">
        <v>956000</v>
      </c>
    </row>
    <row r="84" spans="1:5" x14ac:dyDescent="0.2">
      <c r="A84" s="21" t="s">
        <v>1206</v>
      </c>
      <c r="B84" s="26" t="s">
        <v>1153</v>
      </c>
      <c r="C84" s="26" t="s">
        <v>1207</v>
      </c>
      <c r="D84" s="5">
        <f ca="1">TODAY()-143</f>
        <v>45101</v>
      </c>
      <c r="E84" s="25">
        <v>1584479</v>
      </c>
    </row>
    <row r="85" spans="1:5" x14ac:dyDescent="0.2">
      <c r="A85" s="21" t="s">
        <v>1288</v>
      </c>
      <c r="B85" s="26" t="s">
        <v>1167</v>
      </c>
      <c r="C85" s="26" t="s">
        <v>1289</v>
      </c>
      <c r="D85" s="5">
        <f ca="1">TODAY()-109</f>
        <v>45135</v>
      </c>
      <c r="E85" s="25">
        <v>1323983</v>
      </c>
    </row>
    <row r="86" spans="1:5" x14ac:dyDescent="0.2">
      <c r="A86" s="21" t="s">
        <v>1274</v>
      </c>
      <c r="B86" s="26" t="s">
        <v>1153</v>
      </c>
      <c r="C86" s="26" t="s">
        <v>1275</v>
      </c>
      <c r="D86" s="5">
        <f ca="1">TODAY()-61</f>
        <v>45183</v>
      </c>
      <c r="E86" s="25">
        <v>761840</v>
      </c>
    </row>
    <row r="87" spans="1:5" x14ac:dyDescent="0.2">
      <c r="A87" s="21" t="s">
        <v>1290</v>
      </c>
      <c r="B87" s="26" t="s">
        <v>1153</v>
      </c>
      <c r="C87" s="26" t="s">
        <v>1291</v>
      </c>
      <c r="D87" s="5">
        <f ca="1">TODAY()-55</f>
        <v>45189</v>
      </c>
      <c r="E87" s="25">
        <v>681300</v>
      </c>
    </row>
    <row r="88" spans="1:5" x14ac:dyDescent="0.2">
      <c r="A88" s="21" t="s">
        <v>1292</v>
      </c>
      <c r="B88" s="26" t="s">
        <v>1159</v>
      </c>
      <c r="C88" s="26" t="s">
        <v>1293</v>
      </c>
      <c r="D88" s="5">
        <f ca="1">TODAY()-58</f>
        <v>45186</v>
      </c>
      <c r="E88" s="25">
        <v>680432</v>
      </c>
    </row>
    <row r="89" spans="1:5" x14ac:dyDescent="0.2">
      <c r="A89" s="21" t="s">
        <v>1294</v>
      </c>
      <c r="B89" s="26" t="s">
        <v>1159</v>
      </c>
      <c r="C89" s="26" t="s">
        <v>1295</v>
      </c>
      <c r="D89" s="5">
        <f ca="1">TODAY()-68</f>
        <v>45176</v>
      </c>
      <c r="E89" s="25">
        <v>644700</v>
      </c>
    </row>
    <row r="90" spans="1:5" x14ac:dyDescent="0.2">
      <c r="A90" s="21" t="s">
        <v>1296</v>
      </c>
      <c r="B90" s="26" t="s">
        <v>1164</v>
      </c>
      <c r="C90" s="26" t="s">
        <v>1297</v>
      </c>
      <c r="D90" s="5">
        <f ca="1">TODAY()-118</f>
        <v>45126</v>
      </c>
      <c r="E90" s="25">
        <v>866964</v>
      </c>
    </row>
    <row r="91" spans="1:5" x14ac:dyDescent="0.2">
      <c r="A91" s="21" t="s">
        <v>1298</v>
      </c>
      <c r="B91" s="26" t="s">
        <v>1164</v>
      </c>
      <c r="C91" s="26" t="s">
        <v>1299</v>
      </c>
      <c r="D91" s="5">
        <f ca="1">TODAY()-179</f>
        <v>45065</v>
      </c>
      <c r="E91" s="25">
        <v>679643</v>
      </c>
    </row>
    <row r="92" spans="1:5" x14ac:dyDescent="0.2">
      <c r="A92" s="21" t="s">
        <v>1282</v>
      </c>
      <c r="B92" s="26" t="s">
        <v>1156</v>
      </c>
      <c r="C92" s="26" t="s">
        <v>1283</v>
      </c>
      <c r="D92" s="5">
        <f ca="1">TODAY()-197</f>
        <v>45047</v>
      </c>
      <c r="E92" s="25">
        <v>526169</v>
      </c>
    </row>
    <row r="93" spans="1:5" x14ac:dyDescent="0.2">
      <c r="A93" s="21" t="s">
        <v>1300</v>
      </c>
      <c r="B93" s="26" t="s">
        <v>1159</v>
      </c>
      <c r="C93" s="26" t="s">
        <v>1301</v>
      </c>
      <c r="D93" s="5">
        <f ca="1">TODAY()-40</f>
        <v>45204</v>
      </c>
      <c r="E93" s="25">
        <v>882000</v>
      </c>
    </row>
    <row r="94" spans="1:5" x14ac:dyDescent="0.2">
      <c r="A94" s="21" t="s">
        <v>1302</v>
      </c>
      <c r="B94" s="26" t="s">
        <v>1156</v>
      </c>
      <c r="C94" s="26" t="s">
        <v>1303</v>
      </c>
      <c r="D94" s="5">
        <f ca="1">TODAY()-156</f>
        <v>45088</v>
      </c>
      <c r="E94" s="25">
        <v>716401</v>
      </c>
    </row>
    <row r="95" spans="1:5" x14ac:dyDescent="0.2">
      <c r="A95" s="21" t="s">
        <v>1304</v>
      </c>
      <c r="B95" s="26" t="s">
        <v>1159</v>
      </c>
      <c r="C95" s="26" t="s">
        <v>1305</v>
      </c>
      <c r="D95" s="5">
        <f ca="1">TODAY()-44</f>
        <v>45200</v>
      </c>
      <c r="E95" s="25">
        <v>634590</v>
      </c>
    </row>
    <row r="96" spans="1:5" x14ac:dyDescent="0.2">
      <c r="A96" s="21" t="s">
        <v>1306</v>
      </c>
      <c r="B96" s="26" t="s">
        <v>1167</v>
      </c>
      <c r="C96" s="26" t="s">
        <v>1307</v>
      </c>
      <c r="D96" s="5">
        <f ca="1">TODAY()-40</f>
        <v>45204</v>
      </c>
      <c r="E96" s="25">
        <v>1449000</v>
      </c>
    </row>
    <row r="97" spans="1:5" x14ac:dyDescent="0.2">
      <c r="A97" s="21" t="s">
        <v>1308</v>
      </c>
      <c r="B97" s="26" t="s">
        <v>1153</v>
      </c>
      <c r="C97" s="26" t="s">
        <v>1309</v>
      </c>
      <c r="D97" s="5">
        <f ca="1">TODAY()-23</f>
        <v>45221</v>
      </c>
      <c r="E97" s="25">
        <v>906000</v>
      </c>
    </row>
    <row r="98" spans="1:5" x14ac:dyDescent="0.2">
      <c r="A98" s="21" t="s">
        <v>1194</v>
      </c>
      <c r="B98" s="26" t="s">
        <v>1159</v>
      </c>
      <c r="C98" s="26" t="s">
        <v>1195</v>
      </c>
      <c r="D98" s="5">
        <f ca="1">TODAY()-73</f>
        <v>45171</v>
      </c>
      <c r="E98" s="25">
        <v>945728</v>
      </c>
    </row>
    <row r="99" spans="1:5" x14ac:dyDescent="0.2">
      <c r="A99" s="21" t="s">
        <v>1310</v>
      </c>
      <c r="B99" s="26" t="s">
        <v>1174</v>
      </c>
      <c r="C99" s="26" t="s">
        <v>1311</v>
      </c>
      <c r="D99" s="5">
        <f ca="1">TODAY()-33</f>
        <v>45211</v>
      </c>
      <c r="E99" s="25">
        <v>1021000</v>
      </c>
    </row>
    <row r="100" spans="1:5" x14ac:dyDescent="0.2">
      <c r="A100" s="21" t="s">
        <v>1312</v>
      </c>
      <c r="B100" s="26" t="s">
        <v>1174</v>
      </c>
      <c r="C100" s="26" t="s">
        <v>1313</v>
      </c>
      <c r="D100" s="5">
        <f ca="1">TODAY()-106</f>
        <v>45138</v>
      </c>
      <c r="E100" s="25">
        <v>751905</v>
      </c>
    </row>
    <row r="101" spans="1:5" x14ac:dyDescent="0.2">
      <c r="A101" s="21" t="s">
        <v>1314</v>
      </c>
      <c r="B101" s="26" t="s">
        <v>1159</v>
      </c>
      <c r="C101" s="26" t="s">
        <v>1315</v>
      </c>
      <c r="D101" s="5">
        <f ca="1">TODAY()-75</f>
        <v>45169</v>
      </c>
      <c r="E101" s="25">
        <v>1413581</v>
      </c>
    </row>
    <row r="102" spans="1:5" x14ac:dyDescent="0.2">
      <c r="A102" s="21" t="s">
        <v>1176</v>
      </c>
      <c r="B102" s="26" t="s">
        <v>1156</v>
      </c>
      <c r="C102" s="26" t="s">
        <v>1177</v>
      </c>
      <c r="D102" s="5">
        <f ca="1">TODAY()-164</f>
        <v>45080</v>
      </c>
      <c r="E102" s="25">
        <v>1035006</v>
      </c>
    </row>
    <row r="103" spans="1:5" x14ac:dyDescent="0.2">
      <c r="A103" s="21" t="s">
        <v>1316</v>
      </c>
      <c r="B103" s="26" t="s">
        <v>1167</v>
      </c>
      <c r="C103" s="26" t="s">
        <v>1317</v>
      </c>
      <c r="D103" s="5">
        <f ca="1">TODAY()-146</f>
        <v>45098</v>
      </c>
      <c r="E103" s="25">
        <v>1460304</v>
      </c>
    </row>
    <row r="104" spans="1:5" x14ac:dyDescent="0.2">
      <c r="A104" s="21" t="s">
        <v>1318</v>
      </c>
      <c r="B104" s="26" t="s">
        <v>1153</v>
      </c>
      <c r="C104" s="26" t="s">
        <v>1319</v>
      </c>
      <c r="D104" s="5">
        <f ca="1">TODAY()-18</f>
        <v>45226</v>
      </c>
      <c r="E104" s="25">
        <v>1293000</v>
      </c>
    </row>
    <row r="105" spans="1:5" x14ac:dyDescent="0.2">
      <c r="A105" s="21" t="s">
        <v>1320</v>
      </c>
      <c r="B105" s="26" t="s">
        <v>1159</v>
      </c>
      <c r="C105" s="26" t="s">
        <v>1321</v>
      </c>
      <c r="D105" s="5">
        <f ca="1">TODAY()-34</f>
        <v>45210</v>
      </c>
      <c r="E105" s="25">
        <v>510000</v>
      </c>
    </row>
    <row r="106" spans="1:5" x14ac:dyDescent="0.2">
      <c r="A106" s="21" t="s">
        <v>1180</v>
      </c>
      <c r="B106" s="26" t="s">
        <v>1164</v>
      </c>
      <c r="C106" s="26" t="s">
        <v>1181</v>
      </c>
      <c r="D106" s="5">
        <f ca="1">TODAY()-100</f>
        <v>45144</v>
      </c>
      <c r="E106" s="25">
        <v>499634</v>
      </c>
    </row>
    <row r="107" spans="1:5" x14ac:dyDescent="0.2">
      <c r="A107" s="21" t="s">
        <v>1298</v>
      </c>
      <c r="B107" s="26" t="s">
        <v>1164</v>
      </c>
      <c r="C107" s="26" t="s">
        <v>1299</v>
      </c>
      <c r="D107" s="5">
        <f ca="1">TODAY()-83</f>
        <v>45161</v>
      </c>
      <c r="E107" s="25">
        <v>743589</v>
      </c>
    </row>
    <row r="108" spans="1:5" x14ac:dyDescent="0.2">
      <c r="A108" s="21" t="s">
        <v>1322</v>
      </c>
      <c r="B108" s="26" t="s">
        <v>1164</v>
      </c>
      <c r="C108" s="26" t="s">
        <v>1323</v>
      </c>
      <c r="D108" s="5">
        <f ca="1">TODAY()-118</f>
        <v>45126</v>
      </c>
      <c r="E108" s="25">
        <v>859663</v>
      </c>
    </row>
    <row r="109" spans="1:5" x14ac:dyDescent="0.2">
      <c r="A109" s="21" t="s">
        <v>1180</v>
      </c>
      <c r="B109" s="26" t="s">
        <v>1164</v>
      </c>
      <c r="C109" s="26" t="s">
        <v>1181</v>
      </c>
      <c r="D109" s="5">
        <f ca="1">TODAY()-32</f>
        <v>45212</v>
      </c>
      <c r="E109" s="25">
        <v>543660</v>
      </c>
    </row>
    <row r="110" spans="1:5" x14ac:dyDescent="0.2">
      <c r="A110" s="21" t="s">
        <v>1272</v>
      </c>
      <c r="B110" s="26" t="s">
        <v>1164</v>
      </c>
      <c r="C110" s="26" t="s">
        <v>1273</v>
      </c>
      <c r="D110" s="5">
        <f ca="1">TODAY()-95</f>
        <v>45149</v>
      </c>
      <c r="E110" s="25">
        <v>1570647</v>
      </c>
    </row>
    <row r="111" spans="1:5" x14ac:dyDescent="0.2">
      <c r="A111" s="21" t="s">
        <v>1324</v>
      </c>
      <c r="B111" s="26" t="s">
        <v>1164</v>
      </c>
      <c r="C111" s="26" t="s">
        <v>1325</v>
      </c>
      <c r="D111" s="5">
        <f ca="1">TODAY()-63</f>
        <v>45181</v>
      </c>
      <c r="E111" s="25">
        <v>695090</v>
      </c>
    </row>
    <row r="112" spans="1:5" x14ac:dyDescent="0.2">
      <c r="A112" s="21" t="s">
        <v>1184</v>
      </c>
      <c r="B112" s="26" t="s">
        <v>1153</v>
      </c>
      <c r="C112" s="26" t="s">
        <v>1185</v>
      </c>
      <c r="D112" s="5">
        <f ca="1">TODAY()-153</f>
        <v>45091</v>
      </c>
      <c r="E112" s="25">
        <v>860089</v>
      </c>
    </row>
    <row r="113" spans="1:5" x14ac:dyDescent="0.2">
      <c r="A113" s="21" t="s">
        <v>1326</v>
      </c>
      <c r="B113" s="26" t="s">
        <v>1167</v>
      </c>
      <c r="C113" s="26" t="s">
        <v>1327</v>
      </c>
      <c r="D113" s="5">
        <f ca="1">TODAY()-86</f>
        <v>45158</v>
      </c>
      <c r="E113" s="25">
        <v>1150222</v>
      </c>
    </row>
    <row r="114" spans="1:5" x14ac:dyDescent="0.2">
      <c r="A114" s="21" t="s">
        <v>1248</v>
      </c>
      <c r="B114" s="26" t="s">
        <v>1156</v>
      </c>
      <c r="C114" s="26" t="s">
        <v>1249</v>
      </c>
      <c r="D114" s="5">
        <f ca="1">TODAY()-18</f>
        <v>45226</v>
      </c>
      <c r="E114" s="25">
        <v>810000</v>
      </c>
    </row>
    <row r="115" spans="1:5" x14ac:dyDescent="0.2">
      <c r="A115" s="21" t="s">
        <v>1328</v>
      </c>
      <c r="B115" s="26" t="s">
        <v>1164</v>
      </c>
      <c r="C115" s="26" t="s">
        <v>1329</v>
      </c>
      <c r="D115" s="5">
        <f ca="1">TODAY()-29</f>
        <v>45215</v>
      </c>
      <c r="E115" s="25">
        <v>624000</v>
      </c>
    </row>
    <row r="116" spans="1:5" x14ac:dyDescent="0.2">
      <c r="A116" s="21" t="s">
        <v>1236</v>
      </c>
      <c r="B116" s="26" t="s">
        <v>1156</v>
      </c>
      <c r="C116" s="26" t="s">
        <v>1237</v>
      </c>
      <c r="D116" s="5">
        <f ca="1">TODAY()-142</f>
        <v>45102</v>
      </c>
      <c r="E116" s="25">
        <v>1602652</v>
      </c>
    </row>
    <row r="117" spans="1:5" x14ac:dyDescent="0.2">
      <c r="A117" s="21" t="s">
        <v>1330</v>
      </c>
      <c r="B117" s="26" t="s">
        <v>1167</v>
      </c>
      <c r="C117" s="26" t="s">
        <v>1331</v>
      </c>
      <c r="D117" s="5">
        <f ca="1">TODAY()-55</f>
        <v>45189</v>
      </c>
      <c r="E117" s="25">
        <v>512300</v>
      </c>
    </row>
    <row r="118" spans="1:5" x14ac:dyDescent="0.2">
      <c r="A118" s="21" t="s">
        <v>1332</v>
      </c>
      <c r="B118" s="26" t="s">
        <v>1164</v>
      </c>
      <c r="C118" s="26" t="s">
        <v>1333</v>
      </c>
      <c r="D118" s="5">
        <f ca="1">TODAY()-92</f>
        <v>45152</v>
      </c>
      <c r="E118" s="25">
        <v>1489453</v>
      </c>
    </row>
    <row r="119" spans="1:5" x14ac:dyDescent="0.2">
      <c r="A119" s="21" t="s">
        <v>1188</v>
      </c>
      <c r="B119" s="26" t="s">
        <v>1164</v>
      </c>
      <c r="C119" s="26" t="s">
        <v>1189</v>
      </c>
      <c r="D119" s="5">
        <f ca="1">TODAY()-69</f>
        <v>45175</v>
      </c>
      <c r="E119" s="25">
        <v>1579400</v>
      </c>
    </row>
    <row r="120" spans="1:5" x14ac:dyDescent="0.2">
      <c r="A120" s="21" t="s">
        <v>1334</v>
      </c>
      <c r="B120" s="26" t="s">
        <v>1167</v>
      </c>
      <c r="C120" s="26" t="s">
        <v>1335</v>
      </c>
      <c r="D120" s="5">
        <f ca="1">TODAY()-96</f>
        <v>45148</v>
      </c>
      <c r="E120" s="25">
        <v>1110413</v>
      </c>
    </row>
    <row r="121" spans="1:5" x14ac:dyDescent="0.2">
      <c r="A121" s="21" t="s">
        <v>1206</v>
      </c>
      <c r="B121" s="26" t="s">
        <v>1153</v>
      </c>
      <c r="C121" s="26" t="s">
        <v>1207</v>
      </c>
      <c r="D121" s="5">
        <f ca="1">TODAY()-26</f>
        <v>45218</v>
      </c>
      <c r="E121" s="25">
        <v>1367000</v>
      </c>
    </row>
    <row r="122" spans="1:5" x14ac:dyDescent="0.2">
      <c r="A122" s="21" t="s">
        <v>1282</v>
      </c>
      <c r="B122" s="26" t="s">
        <v>1156</v>
      </c>
      <c r="C122" s="26" t="s">
        <v>1283</v>
      </c>
      <c r="D122" s="5">
        <f ca="1">TODAY()-124</f>
        <v>45120</v>
      </c>
      <c r="E122" s="25">
        <v>502789</v>
      </c>
    </row>
    <row r="123" spans="1:5" x14ac:dyDescent="0.2">
      <c r="A123" s="21" t="s">
        <v>1290</v>
      </c>
      <c r="B123" s="26" t="s">
        <v>1153</v>
      </c>
      <c r="C123" s="26" t="s">
        <v>1291</v>
      </c>
      <c r="D123" s="5">
        <f ca="1">TODAY()-30</f>
        <v>45214</v>
      </c>
      <c r="E123" s="25">
        <v>757000</v>
      </c>
    </row>
    <row r="124" spans="1:5" x14ac:dyDescent="0.2">
      <c r="A124" s="21" t="s">
        <v>1312</v>
      </c>
      <c r="B124" s="26" t="s">
        <v>1174</v>
      </c>
      <c r="C124" s="26" t="s">
        <v>1313</v>
      </c>
      <c r="D124" s="5">
        <f ca="1">TODAY()-122</f>
        <v>45122</v>
      </c>
      <c r="E124" s="25">
        <v>857172</v>
      </c>
    </row>
    <row r="125" spans="1:5" x14ac:dyDescent="0.2">
      <c r="A125" s="21" t="s">
        <v>1210</v>
      </c>
      <c r="B125" s="26" t="s">
        <v>1174</v>
      </c>
      <c r="C125" s="26" t="s">
        <v>1211</v>
      </c>
      <c r="D125" s="5">
        <f ca="1">TODAY()-151</f>
        <v>45093</v>
      </c>
      <c r="E125" s="25">
        <v>632541</v>
      </c>
    </row>
    <row r="126" spans="1:5" x14ac:dyDescent="0.2">
      <c r="A126" s="21" t="s">
        <v>1336</v>
      </c>
      <c r="B126" s="26" t="s">
        <v>1159</v>
      </c>
      <c r="C126" s="26" t="s">
        <v>1337</v>
      </c>
      <c r="D126" s="5">
        <f ca="1">TODAY()-19</f>
        <v>45225</v>
      </c>
      <c r="E126" s="25">
        <v>1043000</v>
      </c>
    </row>
    <row r="127" spans="1:5" x14ac:dyDescent="0.2">
      <c r="A127" s="21" t="s">
        <v>1338</v>
      </c>
      <c r="B127" s="26" t="s">
        <v>1159</v>
      </c>
      <c r="C127" s="26" t="s">
        <v>1339</v>
      </c>
      <c r="D127" s="5">
        <f ca="1">TODAY()-27</f>
        <v>45217</v>
      </c>
      <c r="E127" s="25">
        <v>594000</v>
      </c>
    </row>
    <row r="128" spans="1:5" x14ac:dyDescent="0.2">
      <c r="A128" s="21" t="s">
        <v>1198</v>
      </c>
      <c r="B128" s="26" t="s">
        <v>1167</v>
      </c>
      <c r="C128" s="26" t="s">
        <v>1199</v>
      </c>
      <c r="D128" s="5">
        <f ca="1">TODAY()-20</f>
        <v>45224</v>
      </c>
      <c r="E128" s="25">
        <v>825000</v>
      </c>
    </row>
    <row r="129" spans="1:5" x14ac:dyDescent="0.2">
      <c r="A129" s="21" t="s">
        <v>1184</v>
      </c>
      <c r="B129" s="26" t="s">
        <v>1153</v>
      </c>
      <c r="C129" s="26" t="s">
        <v>1185</v>
      </c>
      <c r="D129" s="5">
        <f ca="1">TODAY()-84</f>
        <v>45160</v>
      </c>
      <c r="E129" s="25">
        <v>829081</v>
      </c>
    </row>
    <row r="130" spans="1:5" x14ac:dyDescent="0.2">
      <c r="A130" s="21" t="s">
        <v>1334</v>
      </c>
      <c r="B130" s="26" t="s">
        <v>1167</v>
      </c>
      <c r="C130" s="26" t="s">
        <v>1335</v>
      </c>
      <c r="D130" s="5">
        <f ca="1">TODAY()-67</f>
        <v>45177</v>
      </c>
      <c r="E130" s="25">
        <v>1088640</v>
      </c>
    </row>
    <row r="131" spans="1:5" x14ac:dyDescent="0.2">
      <c r="A131" s="21" t="s">
        <v>1262</v>
      </c>
      <c r="B131" s="26" t="s">
        <v>1174</v>
      </c>
      <c r="C131" s="26" t="s">
        <v>1263</v>
      </c>
      <c r="D131" s="5">
        <f ca="1">TODAY()-81</f>
        <v>45163</v>
      </c>
      <c r="E131" s="25">
        <v>508480</v>
      </c>
    </row>
    <row r="132" spans="1:5" x14ac:dyDescent="0.2">
      <c r="A132" s="21" t="s">
        <v>1340</v>
      </c>
      <c r="B132" s="26" t="s">
        <v>1159</v>
      </c>
      <c r="C132" s="26" t="s">
        <v>1341</v>
      </c>
      <c r="D132" s="5">
        <f ca="1">TODAY()-66</f>
        <v>45178</v>
      </c>
      <c r="E132" s="25">
        <v>936990</v>
      </c>
    </row>
    <row r="133" spans="1:5" x14ac:dyDescent="0.2">
      <c r="A133" s="21" t="s">
        <v>1342</v>
      </c>
      <c r="B133" s="26" t="s">
        <v>1164</v>
      </c>
      <c r="C133" s="26" t="s">
        <v>1343</v>
      </c>
      <c r="D133" s="5">
        <f ca="1">TODAY()-63</f>
        <v>45181</v>
      </c>
      <c r="E133" s="25">
        <v>839160</v>
      </c>
    </row>
    <row r="134" spans="1:5" x14ac:dyDescent="0.2">
      <c r="A134" s="21" t="s">
        <v>1206</v>
      </c>
      <c r="B134" s="26" t="s">
        <v>1153</v>
      </c>
      <c r="C134" s="26" t="s">
        <v>1207</v>
      </c>
      <c r="D134" s="5">
        <f ca="1">TODAY()-59</f>
        <v>45185</v>
      </c>
      <c r="E134" s="25">
        <v>1462690</v>
      </c>
    </row>
    <row r="135" spans="1:5" x14ac:dyDescent="0.2">
      <c r="A135" s="21" t="s">
        <v>1344</v>
      </c>
      <c r="B135" s="26" t="s">
        <v>1153</v>
      </c>
      <c r="C135" s="26" t="s">
        <v>1345</v>
      </c>
      <c r="D135" s="5">
        <f ca="1">TODAY()-68</f>
        <v>45176</v>
      </c>
      <c r="E135" s="25">
        <v>744288</v>
      </c>
    </row>
    <row r="136" spans="1:5" x14ac:dyDescent="0.2">
      <c r="A136" s="21" t="s">
        <v>1346</v>
      </c>
      <c r="B136" s="26" t="s">
        <v>1164</v>
      </c>
      <c r="C136" s="26" t="s">
        <v>1347</v>
      </c>
      <c r="D136" s="5">
        <f ca="1">TODAY()-61</f>
        <v>45183</v>
      </c>
      <c r="E136" s="25">
        <v>1129237</v>
      </c>
    </row>
    <row r="137" spans="1:5" x14ac:dyDescent="0.2">
      <c r="A137" s="21" t="s">
        <v>1348</v>
      </c>
      <c r="B137" s="26" t="s">
        <v>1174</v>
      </c>
      <c r="C137" s="26" t="s">
        <v>1349</v>
      </c>
      <c r="D137" s="5">
        <f ca="1">TODAY()-114</f>
        <v>45130</v>
      </c>
      <c r="E137" s="25">
        <v>1290390</v>
      </c>
    </row>
    <row r="138" spans="1:5" x14ac:dyDescent="0.2">
      <c r="A138" s="21" t="s">
        <v>1178</v>
      </c>
      <c r="B138" s="26" t="s">
        <v>1153</v>
      </c>
      <c r="C138" s="26" t="s">
        <v>1179</v>
      </c>
      <c r="D138" s="5">
        <f ca="1">TODAY()-50</f>
        <v>45194</v>
      </c>
      <c r="E138" s="25">
        <v>547820</v>
      </c>
    </row>
    <row r="139" spans="1:5" x14ac:dyDescent="0.2">
      <c r="A139" s="21" t="s">
        <v>1350</v>
      </c>
      <c r="B139" s="26" t="s">
        <v>1159</v>
      </c>
      <c r="C139" s="26" t="s">
        <v>1351</v>
      </c>
      <c r="D139" s="5">
        <f ca="1">TODAY()-18</f>
        <v>45226</v>
      </c>
      <c r="E139" s="25">
        <v>1005000</v>
      </c>
    </row>
    <row r="140" spans="1:5" x14ac:dyDescent="0.2">
      <c r="A140" s="21" t="s">
        <v>1320</v>
      </c>
      <c r="B140" s="26" t="s">
        <v>1159</v>
      </c>
      <c r="C140" s="26" t="s">
        <v>1321</v>
      </c>
      <c r="D140" s="5">
        <f ca="1">TODAY()-85</f>
        <v>45159</v>
      </c>
      <c r="E140" s="25">
        <v>498525</v>
      </c>
    </row>
    <row r="141" spans="1:5" x14ac:dyDescent="0.2">
      <c r="A141" s="21" t="s">
        <v>1352</v>
      </c>
      <c r="B141" s="26" t="s">
        <v>1174</v>
      </c>
      <c r="C141" s="26" t="s">
        <v>1353</v>
      </c>
      <c r="D141" s="5">
        <f ca="1">TODAY()-156</f>
        <v>45088</v>
      </c>
      <c r="E141" s="25">
        <v>603590</v>
      </c>
    </row>
    <row r="142" spans="1:5" x14ac:dyDescent="0.2">
      <c r="A142" s="21" t="s">
        <v>1354</v>
      </c>
      <c r="B142" s="26" t="s">
        <v>1159</v>
      </c>
      <c r="C142" s="26" t="s">
        <v>1355</v>
      </c>
      <c r="D142" s="5">
        <f ca="1">TODAY()-62</f>
        <v>45182</v>
      </c>
      <c r="E142" s="25">
        <v>1187450</v>
      </c>
    </row>
    <row r="143" spans="1:5" x14ac:dyDescent="0.2">
      <c r="A143" s="21" t="s">
        <v>1356</v>
      </c>
      <c r="B143" s="26" t="s">
        <v>1174</v>
      </c>
      <c r="C143" s="26" t="s">
        <v>1357</v>
      </c>
      <c r="D143" s="5">
        <f ca="1">TODAY()-167</f>
        <v>45077</v>
      </c>
      <c r="E143" s="25">
        <v>424649</v>
      </c>
    </row>
    <row r="144" spans="1:5" x14ac:dyDescent="0.2">
      <c r="A144" s="21" t="s">
        <v>1256</v>
      </c>
      <c r="B144" s="26" t="s">
        <v>1167</v>
      </c>
      <c r="C144" s="26" t="s">
        <v>1257</v>
      </c>
      <c r="D144" s="5">
        <f ca="1">TODAY()-113</f>
        <v>45131</v>
      </c>
      <c r="E144" s="25">
        <v>945497</v>
      </c>
    </row>
    <row r="145" spans="1:5" x14ac:dyDescent="0.2">
      <c r="A145" s="21" t="s">
        <v>1358</v>
      </c>
      <c r="B145" s="26" t="s">
        <v>1174</v>
      </c>
      <c r="C145" s="26" t="s">
        <v>1359</v>
      </c>
      <c r="D145" s="5">
        <f ca="1">TODAY()-17</f>
        <v>45227</v>
      </c>
      <c r="E145" s="25">
        <v>970000</v>
      </c>
    </row>
    <row r="146" spans="1:5" x14ac:dyDescent="0.2">
      <c r="A146" s="21" t="s">
        <v>1252</v>
      </c>
      <c r="B146" s="26" t="s">
        <v>1174</v>
      </c>
      <c r="C146" s="26" t="s">
        <v>1253</v>
      </c>
      <c r="D146" s="5">
        <f ca="1">TODAY()-113</f>
        <v>45131</v>
      </c>
      <c r="E146" s="25">
        <v>712233</v>
      </c>
    </row>
    <row r="147" spans="1:5" x14ac:dyDescent="0.2">
      <c r="A147" s="21" t="s">
        <v>1360</v>
      </c>
      <c r="B147" s="26" t="s">
        <v>1159</v>
      </c>
      <c r="C147" s="26" t="s">
        <v>1361</v>
      </c>
      <c r="D147" s="5">
        <f ca="1">TODAY()-157</f>
        <v>45087</v>
      </c>
      <c r="E147" s="25">
        <v>842436</v>
      </c>
    </row>
    <row r="148" spans="1:5" x14ac:dyDescent="0.2">
      <c r="A148" s="21" t="s">
        <v>1184</v>
      </c>
      <c r="B148" s="26" t="s">
        <v>1153</v>
      </c>
      <c r="C148" s="26" t="s">
        <v>1185</v>
      </c>
      <c r="D148" s="5">
        <f ca="1">TODAY()-114</f>
        <v>45130</v>
      </c>
      <c r="E148" s="25">
        <v>945152</v>
      </c>
    </row>
    <row r="149" spans="1:5" x14ac:dyDescent="0.2">
      <c r="A149" s="21" t="s">
        <v>1362</v>
      </c>
      <c r="B149" s="26" t="s">
        <v>1153</v>
      </c>
      <c r="C149" s="26" t="s">
        <v>1363</v>
      </c>
      <c r="D149" s="5">
        <f ca="1">TODAY()-29</f>
        <v>45215</v>
      </c>
      <c r="E149" s="25">
        <v>1198000</v>
      </c>
    </row>
    <row r="150" spans="1:5" x14ac:dyDescent="0.2">
      <c r="A150" s="21" t="s">
        <v>1292</v>
      </c>
      <c r="B150" s="26" t="s">
        <v>1159</v>
      </c>
      <c r="C150" s="26" t="s">
        <v>1293</v>
      </c>
      <c r="D150" s="5">
        <f ca="1">TODAY()-154</f>
        <v>45090</v>
      </c>
      <c r="E150" s="25">
        <v>573293</v>
      </c>
    </row>
    <row r="151" spans="1:5" x14ac:dyDescent="0.2">
      <c r="A151" s="21" t="s">
        <v>1364</v>
      </c>
      <c r="B151" s="26" t="s">
        <v>1167</v>
      </c>
      <c r="C151" s="26" t="s">
        <v>1365</v>
      </c>
      <c r="D151" s="5">
        <f ca="1">TODAY()-73</f>
        <v>45171</v>
      </c>
      <c r="E151" s="25">
        <v>631680</v>
      </c>
    </row>
    <row r="152" spans="1:5" x14ac:dyDescent="0.2">
      <c r="A152" s="21" t="s">
        <v>1366</v>
      </c>
      <c r="B152" s="26" t="s">
        <v>1156</v>
      </c>
      <c r="C152" s="26" t="s">
        <v>1367</v>
      </c>
      <c r="D152" s="5">
        <f ca="1">TODAY()-56</f>
        <v>45188</v>
      </c>
      <c r="E152" s="25">
        <v>597320</v>
      </c>
    </row>
    <row r="153" spans="1:5" x14ac:dyDescent="0.2">
      <c r="A153" s="21" t="s">
        <v>1250</v>
      </c>
      <c r="B153" s="26" t="s">
        <v>1174</v>
      </c>
      <c r="C153" s="26" t="s">
        <v>1251</v>
      </c>
      <c r="D153" s="5">
        <f ca="1">TODAY()-76</f>
        <v>45168</v>
      </c>
      <c r="E153" s="25">
        <v>813124</v>
      </c>
    </row>
    <row r="154" spans="1:5" x14ac:dyDescent="0.2">
      <c r="A154" s="21" t="s">
        <v>1178</v>
      </c>
      <c r="B154" s="26" t="s">
        <v>1153</v>
      </c>
      <c r="C154" s="26" t="s">
        <v>1179</v>
      </c>
      <c r="D154" s="5">
        <f ca="1">TODAY()-108</f>
        <v>45136</v>
      </c>
      <c r="E154" s="25">
        <v>491723</v>
      </c>
    </row>
    <row r="155" spans="1:5" x14ac:dyDescent="0.2">
      <c r="A155" s="21" t="s">
        <v>1368</v>
      </c>
      <c r="B155" s="26" t="s">
        <v>1156</v>
      </c>
      <c r="C155" s="26" t="s">
        <v>1369</v>
      </c>
      <c r="D155" s="5">
        <f ca="1">TODAY()-86</f>
        <v>45158</v>
      </c>
      <c r="E155" s="25">
        <v>1549756</v>
      </c>
    </row>
    <row r="156" spans="1:5" x14ac:dyDescent="0.2">
      <c r="A156" s="21" t="s">
        <v>1370</v>
      </c>
      <c r="B156" s="26" t="s">
        <v>1159</v>
      </c>
      <c r="C156" s="26" t="s">
        <v>1371</v>
      </c>
      <c r="D156" s="5">
        <f ca="1">TODAY()-90</f>
        <v>45154</v>
      </c>
      <c r="E156" s="25">
        <v>903795</v>
      </c>
    </row>
    <row r="157" spans="1:5" x14ac:dyDescent="0.2">
      <c r="A157" s="21" t="s">
        <v>1372</v>
      </c>
      <c r="B157" s="26" t="s">
        <v>1156</v>
      </c>
      <c r="C157" s="26" t="s">
        <v>1373</v>
      </c>
      <c r="D157" s="5">
        <f ca="1">TODAY()-95</f>
        <v>45149</v>
      </c>
      <c r="E157" s="25">
        <v>467857</v>
      </c>
    </row>
    <row r="158" spans="1:5" x14ac:dyDescent="0.2">
      <c r="A158" s="21" t="s">
        <v>1374</v>
      </c>
      <c r="B158" s="26" t="s">
        <v>1159</v>
      </c>
      <c r="C158" s="26" t="s">
        <v>1375</v>
      </c>
      <c r="D158" s="5">
        <f ca="1">TODAY()-64</f>
        <v>45180</v>
      </c>
      <c r="E158" s="25">
        <v>1414190</v>
      </c>
    </row>
    <row r="159" spans="1:5" x14ac:dyDescent="0.2">
      <c r="A159" s="21" t="s">
        <v>1376</v>
      </c>
      <c r="B159" s="26" t="s">
        <v>1156</v>
      </c>
      <c r="C159" s="26" t="s">
        <v>1377</v>
      </c>
      <c r="D159" s="5">
        <f ca="1">TODAY()-105</f>
        <v>45139</v>
      </c>
      <c r="E159" s="25">
        <v>593812</v>
      </c>
    </row>
    <row r="160" spans="1:5" x14ac:dyDescent="0.2">
      <c r="A160" s="21" t="s">
        <v>1294</v>
      </c>
      <c r="B160" s="26" t="s">
        <v>1159</v>
      </c>
      <c r="C160" s="26" t="s">
        <v>1295</v>
      </c>
      <c r="D160" s="5">
        <f ca="1">TODAY()-182</f>
        <v>45062</v>
      </c>
      <c r="E160" s="25">
        <v>822466</v>
      </c>
    </row>
    <row r="161" spans="1:5" x14ac:dyDescent="0.2">
      <c r="A161" s="21" t="s">
        <v>1188</v>
      </c>
      <c r="B161" s="26" t="s">
        <v>1164</v>
      </c>
      <c r="C161" s="26" t="s">
        <v>1189</v>
      </c>
      <c r="D161" s="5">
        <f ca="1">TODAY()-173</f>
        <v>45071</v>
      </c>
      <c r="E161" s="25">
        <v>1612909</v>
      </c>
    </row>
    <row r="162" spans="1:5" x14ac:dyDescent="0.2">
      <c r="A162" s="21" t="s">
        <v>1155</v>
      </c>
      <c r="B162" s="26" t="s">
        <v>1156</v>
      </c>
      <c r="C162" s="26" t="s">
        <v>1157</v>
      </c>
      <c r="D162" s="5">
        <f ca="1">TODAY()-43</f>
        <v>45201</v>
      </c>
      <c r="E162" s="25">
        <v>1268120</v>
      </c>
    </row>
    <row r="163" spans="1:5" x14ac:dyDescent="0.2">
      <c r="A163" s="21" t="s">
        <v>1248</v>
      </c>
      <c r="B163" s="26" t="s">
        <v>1156</v>
      </c>
      <c r="C163" s="26" t="s">
        <v>1249</v>
      </c>
      <c r="D163" s="5">
        <f ca="1">TODAY()-76</f>
        <v>45168</v>
      </c>
      <c r="E163" s="25">
        <v>927045</v>
      </c>
    </row>
    <row r="164" spans="1:5" x14ac:dyDescent="0.2">
      <c r="A164" s="21" t="s">
        <v>1378</v>
      </c>
      <c r="B164" s="26" t="s">
        <v>1164</v>
      </c>
      <c r="C164" s="26" t="s">
        <v>1379</v>
      </c>
      <c r="D164" s="5">
        <f ca="1">TODAY()-35</f>
        <v>45209</v>
      </c>
      <c r="E164" s="25">
        <v>615000</v>
      </c>
    </row>
    <row r="165" spans="1:5" x14ac:dyDescent="0.2">
      <c r="A165" s="21" t="s">
        <v>1296</v>
      </c>
      <c r="B165" s="26" t="s">
        <v>1164</v>
      </c>
      <c r="C165" s="26" t="s">
        <v>1297</v>
      </c>
      <c r="D165" s="5">
        <f ca="1">TODAY()-140</f>
        <v>45104</v>
      </c>
      <c r="E165" s="25">
        <v>832286</v>
      </c>
    </row>
    <row r="166" spans="1:5" x14ac:dyDescent="0.2">
      <c r="A166" s="21" t="s">
        <v>1380</v>
      </c>
      <c r="B166" s="26" t="s">
        <v>1174</v>
      </c>
      <c r="C166" s="26" t="s">
        <v>1381</v>
      </c>
      <c r="D166" s="5">
        <f ca="1">TODAY()-47</f>
        <v>45197</v>
      </c>
      <c r="E166" s="25">
        <v>923000</v>
      </c>
    </row>
    <row r="167" spans="1:5" x14ac:dyDescent="0.2">
      <c r="A167" s="21" t="s">
        <v>1382</v>
      </c>
      <c r="B167" s="26" t="s">
        <v>1153</v>
      </c>
      <c r="C167" s="26" t="s">
        <v>1383</v>
      </c>
      <c r="D167" s="5">
        <f ca="1">TODAY()-28</f>
        <v>45216</v>
      </c>
      <c r="E167" s="25">
        <v>1027000</v>
      </c>
    </row>
    <row r="168" spans="1:5" x14ac:dyDescent="0.2">
      <c r="A168" s="21" t="s">
        <v>1384</v>
      </c>
      <c r="B168" s="26" t="s">
        <v>1153</v>
      </c>
      <c r="C168" s="26" t="s">
        <v>1385</v>
      </c>
      <c r="D168" s="5">
        <f ca="1">TODAY()-152</f>
        <v>45092</v>
      </c>
      <c r="E168" s="25">
        <v>1201288</v>
      </c>
    </row>
    <row r="169" spans="1:5" x14ac:dyDescent="0.2">
      <c r="A169" s="21" t="s">
        <v>1218</v>
      </c>
      <c r="B169" s="26" t="s">
        <v>1156</v>
      </c>
      <c r="C169" s="26" t="s">
        <v>1219</v>
      </c>
      <c r="D169" s="5">
        <f ca="1">TODAY()-45</f>
        <v>45199</v>
      </c>
      <c r="E169" s="25">
        <v>1166160</v>
      </c>
    </row>
    <row r="170" spans="1:5" x14ac:dyDescent="0.2">
      <c r="A170" s="21" t="s">
        <v>1386</v>
      </c>
      <c r="B170" s="26" t="s">
        <v>1153</v>
      </c>
      <c r="C170" s="26" t="s">
        <v>1387</v>
      </c>
      <c r="D170" s="5">
        <f ca="1">TODAY()-40</f>
        <v>45204</v>
      </c>
      <c r="E170" s="25">
        <v>1099000</v>
      </c>
    </row>
    <row r="171" spans="1:5" x14ac:dyDescent="0.2">
      <c r="A171" s="21" t="s">
        <v>1182</v>
      </c>
      <c r="B171" s="26" t="s">
        <v>1153</v>
      </c>
      <c r="C171" s="26" t="s">
        <v>1183</v>
      </c>
      <c r="D171" s="5">
        <f ca="1">TODAY()-31</f>
        <v>45213</v>
      </c>
      <c r="E171" s="25">
        <v>1439000</v>
      </c>
    </row>
    <row r="172" spans="1:5" x14ac:dyDescent="0.2">
      <c r="A172" s="21" t="s">
        <v>1388</v>
      </c>
      <c r="B172" s="26" t="s">
        <v>1164</v>
      </c>
      <c r="C172" s="26" t="s">
        <v>1389</v>
      </c>
      <c r="D172" s="5">
        <f ca="1">TODAY()-64</f>
        <v>45180</v>
      </c>
      <c r="E172" s="25">
        <v>1126080</v>
      </c>
    </row>
    <row r="173" spans="1:5" x14ac:dyDescent="0.2">
      <c r="A173" s="21" t="s">
        <v>1346</v>
      </c>
      <c r="B173" s="26" t="s">
        <v>1164</v>
      </c>
      <c r="C173" s="26" t="s">
        <v>1347</v>
      </c>
      <c r="D173" s="5">
        <f ca="1">TODAY()-105</f>
        <v>45139</v>
      </c>
      <c r="E173" s="25">
        <v>1144708</v>
      </c>
    </row>
    <row r="174" spans="1:5" x14ac:dyDescent="0.2">
      <c r="A174" s="21" t="s">
        <v>1390</v>
      </c>
      <c r="B174" s="26" t="s">
        <v>1174</v>
      </c>
      <c r="C174" s="26" t="s">
        <v>1391</v>
      </c>
      <c r="D174" s="5">
        <f ca="1">TODAY()-39</f>
        <v>45205</v>
      </c>
      <c r="E174" s="25">
        <v>691680</v>
      </c>
    </row>
    <row r="175" spans="1:5" x14ac:dyDescent="0.2">
      <c r="A175" s="21" t="s">
        <v>1188</v>
      </c>
      <c r="B175" s="26" t="s">
        <v>1164</v>
      </c>
      <c r="C175" s="26" t="s">
        <v>1189</v>
      </c>
      <c r="D175" s="5">
        <f ca="1">TODAY()-98</f>
        <v>45146</v>
      </c>
      <c r="E175" s="25">
        <v>1484636</v>
      </c>
    </row>
    <row r="176" spans="1:5" x14ac:dyDescent="0.2">
      <c r="A176" s="21" t="s">
        <v>1392</v>
      </c>
      <c r="B176" s="26" t="s">
        <v>1167</v>
      </c>
      <c r="C176" s="26" t="s">
        <v>1393</v>
      </c>
      <c r="D176" s="5">
        <f ca="1">TODAY()-127</f>
        <v>45117</v>
      </c>
      <c r="E176" s="25">
        <v>526906</v>
      </c>
    </row>
    <row r="177" spans="1:5" x14ac:dyDescent="0.2">
      <c r="A177" s="21" t="s">
        <v>1294</v>
      </c>
      <c r="B177" s="26" t="s">
        <v>1159</v>
      </c>
      <c r="C177" s="26" t="s">
        <v>1295</v>
      </c>
      <c r="D177" s="5">
        <f ca="1">TODAY()-87</f>
        <v>45157</v>
      </c>
      <c r="E177" s="25">
        <v>612465</v>
      </c>
    </row>
    <row r="178" spans="1:5" x14ac:dyDescent="0.2">
      <c r="A178" s="21" t="s">
        <v>1326</v>
      </c>
      <c r="B178" s="26" t="s">
        <v>1167</v>
      </c>
      <c r="C178" s="26" t="s">
        <v>1327</v>
      </c>
      <c r="D178" s="5">
        <f ca="1">TODAY()-135</f>
        <v>45109</v>
      </c>
      <c r="E178" s="25">
        <v>1366118</v>
      </c>
    </row>
    <row r="179" spans="1:5" x14ac:dyDescent="0.2">
      <c r="A179" s="21" t="s">
        <v>1270</v>
      </c>
      <c r="B179" s="26" t="s">
        <v>1164</v>
      </c>
      <c r="C179" s="26" t="s">
        <v>1271</v>
      </c>
      <c r="D179" s="5">
        <f ca="1">TODAY()-75</f>
        <v>45169</v>
      </c>
      <c r="E179" s="25">
        <v>382554</v>
      </c>
    </row>
    <row r="180" spans="1:5" x14ac:dyDescent="0.2">
      <c r="A180" s="21" t="s">
        <v>1260</v>
      </c>
      <c r="B180" s="26" t="s">
        <v>1164</v>
      </c>
      <c r="C180" s="26" t="s">
        <v>1261</v>
      </c>
      <c r="D180" s="5">
        <f ca="1">TODAY()-96</f>
        <v>45148</v>
      </c>
      <c r="E180" s="25">
        <v>1356170</v>
      </c>
    </row>
    <row r="181" spans="1:5" x14ac:dyDescent="0.2">
      <c r="A181" s="21" t="s">
        <v>1192</v>
      </c>
      <c r="B181" s="26" t="s">
        <v>1153</v>
      </c>
      <c r="C181" s="26" t="s">
        <v>1193</v>
      </c>
      <c r="D181" s="5">
        <f ca="1">TODAY()-72</f>
        <v>45172</v>
      </c>
      <c r="E181" s="25">
        <v>595186</v>
      </c>
    </row>
    <row r="182" spans="1:5" x14ac:dyDescent="0.2">
      <c r="A182" s="21" t="s">
        <v>1292</v>
      </c>
      <c r="B182" s="26" t="s">
        <v>1159</v>
      </c>
      <c r="C182" s="26" t="s">
        <v>1293</v>
      </c>
      <c r="D182" s="5">
        <f ca="1">TODAY()-118</f>
        <v>45126</v>
      </c>
      <c r="E182" s="25">
        <v>567616</v>
      </c>
    </row>
    <row r="183" spans="1:5" x14ac:dyDescent="0.2">
      <c r="A183" s="21" t="s">
        <v>1394</v>
      </c>
      <c r="B183" s="26" t="s">
        <v>1156</v>
      </c>
      <c r="C183" s="26" t="s">
        <v>1395</v>
      </c>
      <c r="D183" s="5">
        <f ca="1">TODAY()-62</f>
        <v>45182</v>
      </c>
      <c r="E183" s="25">
        <v>1361789</v>
      </c>
    </row>
    <row r="184" spans="1:5" x14ac:dyDescent="0.2">
      <c r="A184" s="21" t="s">
        <v>1396</v>
      </c>
      <c r="B184" s="26" t="s">
        <v>1164</v>
      </c>
      <c r="C184" s="26" t="s">
        <v>1397</v>
      </c>
      <c r="D184" s="5">
        <f ca="1">TODAY()-29</f>
        <v>45215</v>
      </c>
      <c r="E184" s="25">
        <v>496000</v>
      </c>
    </row>
    <row r="185" spans="1:5" x14ac:dyDescent="0.2">
      <c r="A185" s="21" t="s">
        <v>1398</v>
      </c>
      <c r="B185" s="26" t="s">
        <v>1159</v>
      </c>
      <c r="C185" s="26" t="s">
        <v>1399</v>
      </c>
      <c r="D185" s="5">
        <f ca="1">TODAY()-18</f>
        <v>45226</v>
      </c>
      <c r="E185" s="25">
        <v>471000</v>
      </c>
    </row>
    <row r="186" spans="1:5" x14ac:dyDescent="0.2">
      <c r="A186" s="21" t="s">
        <v>1300</v>
      </c>
      <c r="B186" s="26" t="s">
        <v>1159</v>
      </c>
      <c r="C186" s="26" t="s">
        <v>1301</v>
      </c>
      <c r="D186" s="5">
        <f ca="1">TODAY()-78</f>
        <v>45166</v>
      </c>
      <c r="E186" s="25">
        <v>987840</v>
      </c>
    </row>
    <row r="187" spans="1:5" x14ac:dyDescent="0.2">
      <c r="A187" s="21" t="s">
        <v>1171</v>
      </c>
      <c r="B187" s="26" t="s">
        <v>1159</v>
      </c>
      <c r="C187" s="26" t="s">
        <v>1172</v>
      </c>
      <c r="D187" s="5">
        <f ca="1">TODAY()-227</f>
        <v>45017</v>
      </c>
      <c r="E187" s="25">
        <v>599186</v>
      </c>
    </row>
    <row r="188" spans="1:5" x14ac:dyDescent="0.2">
      <c r="A188" s="21" t="s">
        <v>1232</v>
      </c>
      <c r="B188" s="26" t="s">
        <v>1159</v>
      </c>
      <c r="C188" s="26" t="s">
        <v>1233</v>
      </c>
      <c r="D188" s="5">
        <f ca="1">TODAY()-115</f>
        <v>45129</v>
      </c>
      <c r="E188" s="25">
        <v>1275496</v>
      </c>
    </row>
    <row r="189" spans="1:5" x14ac:dyDescent="0.2">
      <c r="A189" s="21" t="s">
        <v>1398</v>
      </c>
      <c r="B189" s="26" t="s">
        <v>1159</v>
      </c>
      <c r="C189" s="26" t="s">
        <v>1399</v>
      </c>
      <c r="D189" s="5">
        <f ca="1">TODAY()-121</f>
        <v>45123</v>
      </c>
      <c r="E189" s="25">
        <v>519968</v>
      </c>
    </row>
    <row r="190" spans="1:5" x14ac:dyDescent="0.2">
      <c r="A190" s="21" t="s">
        <v>1400</v>
      </c>
      <c r="B190" s="26" t="s">
        <v>1167</v>
      </c>
      <c r="C190" s="26" t="s">
        <v>1401</v>
      </c>
      <c r="D190" s="5">
        <f ca="1">TODAY()-148</f>
        <v>45096</v>
      </c>
      <c r="E190" s="25">
        <v>732451</v>
      </c>
    </row>
    <row r="191" spans="1:5" x14ac:dyDescent="0.2">
      <c r="A191" s="21" t="s">
        <v>1212</v>
      </c>
      <c r="B191" s="26" t="s">
        <v>1159</v>
      </c>
      <c r="C191" s="26" t="s">
        <v>1213</v>
      </c>
      <c r="D191" s="5">
        <f ca="1">TODAY()-27</f>
        <v>45217</v>
      </c>
      <c r="E191" s="25">
        <v>1202000</v>
      </c>
    </row>
    <row r="192" spans="1:5" x14ac:dyDescent="0.2">
      <c r="A192" s="21" t="s">
        <v>1176</v>
      </c>
      <c r="B192" s="26" t="s">
        <v>1156</v>
      </c>
      <c r="C192" s="26" t="s">
        <v>1177</v>
      </c>
      <c r="D192" s="5">
        <f ca="1">TODAY()-126</f>
        <v>45118</v>
      </c>
      <c r="E192" s="25">
        <v>1125007</v>
      </c>
    </row>
    <row r="193" spans="1:5" x14ac:dyDescent="0.2">
      <c r="A193" s="21" t="s">
        <v>1250</v>
      </c>
      <c r="B193" s="26" t="s">
        <v>1174</v>
      </c>
      <c r="C193" s="26" t="s">
        <v>1251</v>
      </c>
      <c r="D193" s="5">
        <f ca="1">TODAY()-24</f>
        <v>45220</v>
      </c>
      <c r="E193" s="25">
        <v>823000</v>
      </c>
    </row>
    <row r="194" spans="1:5" x14ac:dyDescent="0.2">
      <c r="A194" s="21" t="s">
        <v>1402</v>
      </c>
      <c r="B194" s="26" t="s">
        <v>1167</v>
      </c>
      <c r="C194" s="26" t="s">
        <v>1403</v>
      </c>
      <c r="D194" s="5">
        <f ca="1">TODAY()-53</f>
        <v>45191</v>
      </c>
      <c r="E194" s="25">
        <v>931220</v>
      </c>
    </row>
    <row r="195" spans="1:5" x14ac:dyDescent="0.2">
      <c r="A195" s="21" t="s">
        <v>1264</v>
      </c>
      <c r="B195" s="26" t="s">
        <v>1164</v>
      </c>
      <c r="C195" s="26" t="s">
        <v>1265</v>
      </c>
      <c r="D195" s="5">
        <f ca="1">TODAY()-105</f>
        <v>45139</v>
      </c>
      <c r="E195" s="25">
        <v>897537</v>
      </c>
    </row>
    <row r="196" spans="1:5" x14ac:dyDescent="0.2">
      <c r="A196" s="21" t="s">
        <v>1404</v>
      </c>
      <c r="B196" s="26" t="s">
        <v>1156</v>
      </c>
      <c r="C196" s="26" t="s">
        <v>1405</v>
      </c>
      <c r="D196" s="5">
        <f ca="1">TODAY()-64</f>
        <v>45180</v>
      </c>
      <c r="E196" s="25">
        <v>455994</v>
      </c>
    </row>
    <row r="197" spans="1:5" x14ac:dyDescent="0.2">
      <c r="A197" s="21" t="s">
        <v>1254</v>
      </c>
      <c r="B197" s="26" t="s">
        <v>1164</v>
      </c>
      <c r="C197" s="26" t="s">
        <v>1255</v>
      </c>
      <c r="D197" s="5">
        <f ca="1">TODAY()-38</f>
        <v>45206</v>
      </c>
      <c r="E197" s="25">
        <v>1335000</v>
      </c>
    </row>
    <row r="198" spans="1:5" x14ac:dyDescent="0.2">
      <c r="A198" s="21" t="s">
        <v>1406</v>
      </c>
      <c r="B198" s="26" t="s">
        <v>1156</v>
      </c>
      <c r="C198" s="26" t="s">
        <v>1407</v>
      </c>
      <c r="D198" s="5">
        <f ca="1">TODAY()-21</f>
        <v>45223</v>
      </c>
      <c r="E198" s="25">
        <v>1050000</v>
      </c>
    </row>
    <row r="199" spans="1:5" x14ac:dyDescent="0.2">
      <c r="A199" s="21" t="s">
        <v>1384</v>
      </c>
      <c r="B199" s="26" t="s">
        <v>1153</v>
      </c>
      <c r="C199" s="26" t="s">
        <v>1385</v>
      </c>
      <c r="D199" s="5">
        <f ca="1">TODAY()-72</f>
        <v>45172</v>
      </c>
      <c r="E199" s="25">
        <v>1292820</v>
      </c>
    </row>
    <row r="200" spans="1:5" x14ac:dyDescent="0.2">
      <c r="A200" s="21" t="s">
        <v>1171</v>
      </c>
      <c r="B200" s="26" t="s">
        <v>1159</v>
      </c>
      <c r="C200" s="26" t="s">
        <v>1172</v>
      </c>
      <c r="D200" s="5">
        <f ca="1">TODAY()-33</f>
        <v>45211</v>
      </c>
      <c r="E200" s="25">
        <v>529000</v>
      </c>
    </row>
    <row r="201" spans="1:5" x14ac:dyDescent="0.2">
      <c r="A201" s="21" t="s">
        <v>1204</v>
      </c>
      <c r="B201" s="26" t="s">
        <v>1174</v>
      </c>
      <c r="C201" s="26" t="s">
        <v>1205</v>
      </c>
      <c r="D201" s="5">
        <f ca="1">TODAY()-99</f>
        <v>45145</v>
      </c>
      <c r="E201" s="25">
        <v>1183642</v>
      </c>
    </row>
    <row r="202" spans="1:5" x14ac:dyDescent="0.2">
      <c r="A202" s="21" t="s">
        <v>1264</v>
      </c>
      <c r="B202" s="26" t="s">
        <v>1164</v>
      </c>
      <c r="C202" s="26" t="s">
        <v>1265</v>
      </c>
      <c r="D202" s="5">
        <f ca="1">TODAY()-139</f>
        <v>45105</v>
      </c>
      <c r="E202" s="25">
        <v>915488</v>
      </c>
    </row>
    <row r="203" spans="1:5" x14ac:dyDescent="0.2">
      <c r="A203" s="21" t="s">
        <v>1374</v>
      </c>
      <c r="B203" s="26" t="s">
        <v>1159</v>
      </c>
      <c r="C203" s="26" t="s">
        <v>1375</v>
      </c>
      <c r="D203" s="5">
        <f ca="1">TODAY()-82</f>
        <v>45162</v>
      </c>
      <c r="E203" s="25">
        <v>1286913</v>
      </c>
    </row>
    <row r="204" spans="1:5" x14ac:dyDescent="0.2">
      <c r="A204" s="21" t="s">
        <v>1161</v>
      </c>
      <c r="B204" s="26" t="s">
        <v>1153</v>
      </c>
      <c r="C204" s="26" t="s">
        <v>1162</v>
      </c>
      <c r="D204" s="5">
        <f ca="1">TODAY()-196</f>
        <v>45048</v>
      </c>
      <c r="E204" s="25">
        <v>403101</v>
      </c>
    </row>
    <row r="205" spans="1:5" x14ac:dyDescent="0.2">
      <c r="A205" s="21" t="s">
        <v>1302</v>
      </c>
      <c r="B205" s="26" t="s">
        <v>1156</v>
      </c>
      <c r="C205" s="26" t="s">
        <v>1303</v>
      </c>
      <c r="D205" s="5">
        <f ca="1">TODAY()-85</f>
        <v>45159</v>
      </c>
      <c r="E205" s="25">
        <v>835472</v>
      </c>
    </row>
    <row r="206" spans="1:5" x14ac:dyDescent="0.2">
      <c r="A206" s="21" t="s">
        <v>1282</v>
      </c>
      <c r="B206" s="26" t="s">
        <v>1156</v>
      </c>
      <c r="C206" s="26" t="s">
        <v>1283</v>
      </c>
      <c r="D206" s="5">
        <f ca="1">TODAY()-92</f>
        <v>45152</v>
      </c>
      <c r="E206" s="25">
        <v>441043</v>
      </c>
    </row>
    <row r="207" spans="1:5" x14ac:dyDescent="0.2">
      <c r="A207" s="21" t="s">
        <v>1390</v>
      </c>
      <c r="B207" s="26" t="s">
        <v>1174</v>
      </c>
      <c r="C207" s="26" t="s">
        <v>1391</v>
      </c>
      <c r="D207" s="5">
        <f ca="1">TODAY()-65</f>
        <v>45179</v>
      </c>
      <c r="E207" s="25">
        <v>670930</v>
      </c>
    </row>
    <row r="208" spans="1:5" x14ac:dyDescent="0.2">
      <c r="A208" s="21" t="s">
        <v>1408</v>
      </c>
      <c r="B208" s="26" t="s">
        <v>1164</v>
      </c>
      <c r="C208" s="26" t="s">
        <v>1409</v>
      </c>
      <c r="D208" s="5">
        <f ca="1">TODAY()-144</f>
        <v>45100</v>
      </c>
      <c r="E208" s="25">
        <v>949526</v>
      </c>
    </row>
    <row r="209" spans="1:5" x14ac:dyDescent="0.2">
      <c r="A209" s="21" t="s">
        <v>1410</v>
      </c>
      <c r="B209" s="26" t="s">
        <v>1167</v>
      </c>
      <c r="C209" s="26" t="s">
        <v>1411</v>
      </c>
      <c r="D209" s="5">
        <f ca="1">TODAY()-29</f>
        <v>45215</v>
      </c>
      <c r="E209" s="25">
        <v>1202000</v>
      </c>
    </row>
    <row r="210" spans="1:5" x14ac:dyDescent="0.2">
      <c r="A210" s="21" t="s">
        <v>1234</v>
      </c>
      <c r="B210" s="26" t="s">
        <v>1174</v>
      </c>
      <c r="C210" s="26" t="s">
        <v>1235</v>
      </c>
      <c r="D210" s="5">
        <f ca="1">TODAY()-135</f>
        <v>45109</v>
      </c>
      <c r="E210" s="25">
        <v>773690</v>
      </c>
    </row>
    <row r="211" spans="1:5" x14ac:dyDescent="0.2">
      <c r="A211" s="21" t="s">
        <v>1232</v>
      </c>
      <c r="B211" s="26" t="s">
        <v>1159</v>
      </c>
      <c r="C211" s="26" t="s">
        <v>1233</v>
      </c>
      <c r="D211" s="5">
        <f ca="1">TODAY()-94</f>
        <v>45150</v>
      </c>
      <c r="E211" s="25">
        <v>1288380</v>
      </c>
    </row>
    <row r="212" spans="1:5" x14ac:dyDescent="0.2">
      <c r="A212" s="21" t="s">
        <v>1358</v>
      </c>
      <c r="B212" s="26" t="s">
        <v>1174</v>
      </c>
      <c r="C212" s="26" t="s">
        <v>1359</v>
      </c>
      <c r="D212" s="5">
        <f ca="1">TODAY()-67</f>
        <v>45177</v>
      </c>
      <c r="E212" s="25">
        <v>1038870</v>
      </c>
    </row>
    <row r="213" spans="1:5" x14ac:dyDescent="0.2">
      <c r="A213" s="21" t="s">
        <v>1388</v>
      </c>
      <c r="B213" s="26" t="s">
        <v>1164</v>
      </c>
      <c r="C213" s="26" t="s">
        <v>1389</v>
      </c>
      <c r="D213" s="5">
        <f ca="1">TODAY()-133</f>
        <v>45111</v>
      </c>
      <c r="E213" s="25">
        <v>1033741</v>
      </c>
    </row>
    <row r="214" spans="1:5" x14ac:dyDescent="0.2">
      <c r="A214" s="21" t="s">
        <v>1384</v>
      </c>
      <c r="B214" s="26" t="s">
        <v>1153</v>
      </c>
      <c r="C214" s="26" t="s">
        <v>1385</v>
      </c>
      <c r="D214" s="5">
        <f ca="1">TODAY()-112</f>
        <v>45132</v>
      </c>
      <c r="E214" s="25">
        <v>1189394</v>
      </c>
    </row>
    <row r="215" spans="1:5" x14ac:dyDescent="0.2">
      <c r="A215" s="21" t="s">
        <v>1408</v>
      </c>
      <c r="B215" s="26" t="s">
        <v>1164</v>
      </c>
      <c r="C215" s="26" t="s">
        <v>1409</v>
      </c>
      <c r="D215" s="5">
        <f ca="1">TODAY()-129</f>
        <v>45115</v>
      </c>
      <c r="E215" s="25">
        <v>855429</v>
      </c>
    </row>
    <row r="216" spans="1:5" x14ac:dyDescent="0.2">
      <c r="A216" s="21" t="s">
        <v>1242</v>
      </c>
      <c r="B216" s="26" t="s">
        <v>1159</v>
      </c>
      <c r="C216" s="26" t="s">
        <v>1243</v>
      </c>
      <c r="D216" s="5">
        <f ca="1">TODAY()-85</f>
        <v>45159</v>
      </c>
      <c r="E216" s="25">
        <v>1003695</v>
      </c>
    </row>
    <row r="217" spans="1:5" x14ac:dyDescent="0.2">
      <c r="A217" s="21" t="s">
        <v>1228</v>
      </c>
      <c r="B217" s="26" t="s">
        <v>1159</v>
      </c>
      <c r="C217" s="26" t="s">
        <v>1229</v>
      </c>
      <c r="D217" s="5">
        <f ca="1">TODAY()-53</f>
        <v>45191</v>
      </c>
      <c r="E217" s="25">
        <v>656110</v>
      </c>
    </row>
    <row r="218" spans="1:5" x14ac:dyDescent="0.2">
      <c r="A218" s="21" t="s">
        <v>1296</v>
      </c>
      <c r="B218" s="26" t="s">
        <v>1164</v>
      </c>
      <c r="C218" s="26" t="s">
        <v>1297</v>
      </c>
      <c r="D218" s="5">
        <f ca="1">TODAY()-43</f>
        <v>45201</v>
      </c>
      <c r="E218" s="25">
        <v>1015490</v>
      </c>
    </row>
    <row r="219" spans="1:5" x14ac:dyDescent="0.2">
      <c r="A219" s="21" t="s">
        <v>1236</v>
      </c>
      <c r="B219" s="26" t="s">
        <v>1156</v>
      </c>
      <c r="C219" s="26" t="s">
        <v>1237</v>
      </c>
      <c r="D219" s="5">
        <f ca="1">TODAY()-75</f>
        <v>45169</v>
      </c>
      <c r="E219" s="25">
        <v>1393610</v>
      </c>
    </row>
    <row r="220" spans="1:5" x14ac:dyDescent="0.2">
      <c r="A220" s="21" t="s">
        <v>1412</v>
      </c>
      <c r="B220" s="26" t="s">
        <v>1174</v>
      </c>
      <c r="C220" s="26" t="s">
        <v>1413</v>
      </c>
      <c r="D220" s="5">
        <f ca="1">TODAY()-17</f>
        <v>45227</v>
      </c>
      <c r="E220" s="25">
        <v>1203000</v>
      </c>
    </row>
    <row r="221" spans="1:5" x14ac:dyDescent="0.2">
      <c r="A221" s="21" t="s">
        <v>1414</v>
      </c>
      <c r="B221" s="26" t="s">
        <v>1164</v>
      </c>
      <c r="C221" s="26" t="s">
        <v>1415</v>
      </c>
      <c r="D221" s="5">
        <f ca="1">TODAY()-34</f>
        <v>45210</v>
      </c>
      <c r="E221" s="25">
        <v>1023000</v>
      </c>
    </row>
    <row r="222" spans="1:5" x14ac:dyDescent="0.2">
      <c r="A222" s="21" t="s">
        <v>1316</v>
      </c>
      <c r="B222" s="26" t="s">
        <v>1167</v>
      </c>
      <c r="C222" s="26" t="s">
        <v>1317</v>
      </c>
      <c r="D222" s="5">
        <f ca="1">TODAY()-32</f>
        <v>45212</v>
      </c>
      <c r="E222" s="25">
        <v>1270000</v>
      </c>
    </row>
    <row r="223" spans="1:5" x14ac:dyDescent="0.2">
      <c r="A223" s="21" t="s">
        <v>1416</v>
      </c>
      <c r="B223" s="26" t="s">
        <v>1167</v>
      </c>
      <c r="C223" s="26" t="s">
        <v>1417</v>
      </c>
      <c r="D223" s="5">
        <f ca="1">TODAY()-108</f>
        <v>45136</v>
      </c>
      <c r="E223" s="25">
        <v>1127451</v>
      </c>
    </row>
    <row r="224" spans="1:5" x14ac:dyDescent="0.2">
      <c r="A224" s="21" t="s">
        <v>1190</v>
      </c>
      <c r="B224" s="26" t="s">
        <v>1153</v>
      </c>
      <c r="C224" s="26" t="s">
        <v>1191</v>
      </c>
      <c r="D224" s="5">
        <f ca="1">TODAY()-46</f>
        <v>45198</v>
      </c>
      <c r="E224" s="25">
        <v>1467420</v>
      </c>
    </row>
    <row r="225" spans="1:5" x14ac:dyDescent="0.2">
      <c r="A225" s="21" t="s">
        <v>1256</v>
      </c>
      <c r="B225" s="26" t="s">
        <v>1167</v>
      </c>
      <c r="C225" s="26" t="s">
        <v>1257</v>
      </c>
      <c r="D225" s="5">
        <f ca="1">TODAY()-220</f>
        <v>45024</v>
      </c>
      <c r="E225" s="25">
        <v>999019</v>
      </c>
    </row>
    <row r="226" spans="1:5" x14ac:dyDescent="0.2">
      <c r="A226" s="21" t="s">
        <v>1256</v>
      </c>
      <c r="B226" s="26" t="s">
        <v>1167</v>
      </c>
      <c r="C226" s="26" t="s">
        <v>1257</v>
      </c>
      <c r="D226" s="5">
        <f ca="1">TODAY()-34</f>
        <v>45210</v>
      </c>
      <c r="E226" s="25">
        <v>987000</v>
      </c>
    </row>
    <row r="227" spans="1:5" x14ac:dyDescent="0.2">
      <c r="A227" s="21" t="s">
        <v>1196</v>
      </c>
      <c r="B227" s="26" t="s">
        <v>1156</v>
      </c>
      <c r="C227" s="26" t="s">
        <v>1197</v>
      </c>
      <c r="D227" s="5">
        <f ca="1">TODAY()-136</f>
        <v>45108</v>
      </c>
      <c r="E227" s="25">
        <v>1235194</v>
      </c>
    </row>
    <row r="228" spans="1:5" x14ac:dyDescent="0.2">
      <c r="A228" s="21" t="s">
        <v>1418</v>
      </c>
      <c r="B228" s="26" t="s">
        <v>1174</v>
      </c>
      <c r="C228" s="26" t="s">
        <v>1419</v>
      </c>
      <c r="D228" s="5">
        <f ca="1">TODAY()-53</f>
        <v>45191</v>
      </c>
      <c r="E228" s="25">
        <v>1018080</v>
      </c>
    </row>
    <row r="229" spans="1:5" x14ac:dyDescent="0.2">
      <c r="A229" s="21" t="s">
        <v>1314</v>
      </c>
      <c r="B229" s="26" t="s">
        <v>1159</v>
      </c>
      <c r="C229" s="26" t="s">
        <v>1315</v>
      </c>
      <c r="D229" s="5">
        <f ca="1">TODAY()-104</f>
        <v>45140</v>
      </c>
      <c r="E229" s="25">
        <v>1385310</v>
      </c>
    </row>
    <row r="230" spans="1:5" x14ac:dyDescent="0.2">
      <c r="A230" s="21" t="s">
        <v>1312</v>
      </c>
      <c r="B230" s="26" t="s">
        <v>1174</v>
      </c>
      <c r="C230" s="26" t="s">
        <v>1313</v>
      </c>
      <c r="D230" s="5">
        <f ca="1">TODAY()-34</f>
        <v>45210</v>
      </c>
      <c r="E230" s="25">
        <v>620000</v>
      </c>
    </row>
    <row r="231" spans="1:5" x14ac:dyDescent="0.2">
      <c r="A231" s="21" t="s">
        <v>1296</v>
      </c>
      <c r="B231" s="26" t="s">
        <v>1164</v>
      </c>
      <c r="C231" s="26" t="s">
        <v>1297</v>
      </c>
      <c r="D231" s="5">
        <f ca="1">TODAY()-179</f>
        <v>45065</v>
      </c>
      <c r="E231" s="25">
        <v>932160</v>
      </c>
    </row>
    <row r="232" spans="1:5" x14ac:dyDescent="0.2">
      <c r="A232" s="21" t="s">
        <v>1236</v>
      </c>
      <c r="B232" s="26" t="s">
        <v>1156</v>
      </c>
      <c r="C232" s="26" t="s">
        <v>1237</v>
      </c>
      <c r="D232" s="5">
        <f ca="1">TODAY()-57</f>
        <v>45187</v>
      </c>
      <c r="E232" s="25">
        <v>1290380</v>
      </c>
    </row>
    <row r="233" spans="1:5" x14ac:dyDescent="0.2">
      <c r="A233" s="21" t="s">
        <v>1276</v>
      </c>
      <c r="B233" s="26" t="s">
        <v>1167</v>
      </c>
      <c r="C233" s="26" t="s">
        <v>1277</v>
      </c>
      <c r="D233" s="5">
        <f ca="1">TODAY()-191</f>
        <v>45053</v>
      </c>
      <c r="E233" s="25">
        <v>378388</v>
      </c>
    </row>
    <row r="234" spans="1:5" x14ac:dyDescent="0.2">
      <c r="A234" s="21" t="s">
        <v>1176</v>
      </c>
      <c r="B234" s="26" t="s">
        <v>1156</v>
      </c>
      <c r="C234" s="26" t="s">
        <v>1177</v>
      </c>
      <c r="D234" s="5">
        <f ca="1">TODAY()-37</f>
        <v>45207</v>
      </c>
      <c r="E234" s="25">
        <v>1149000</v>
      </c>
    </row>
    <row r="235" spans="1:5" x14ac:dyDescent="0.2">
      <c r="A235" s="21" t="s">
        <v>1242</v>
      </c>
      <c r="B235" s="26" t="s">
        <v>1159</v>
      </c>
      <c r="C235" s="26" t="s">
        <v>1243</v>
      </c>
      <c r="D235" s="5">
        <f ca="1">TODAY()-31</f>
        <v>45213</v>
      </c>
      <c r="E235" s="25">
        <v>869000</v>
      </c>
    </row>
    <row r="236" spans="1:5" x14ac:dyDescent="0.2">
      <c r="A236" s="21" t="s">
        <v>1420</v>
      </c>
      <c r="B236" s="26" t="s">
        <v>1159</v>
      </c>
      <c r="C236" s="26" t="s">
        <v>1421</v>
      </c>
      <c r="D236" s="5">
        <f ca="1">TODAY()-141</f>
        <v>45103</v>
      </c>
      <c r="E236" s="25">
        <v>524334</v>
      </c>
    </row>
    <row r="237" spans="1:5" x14ac:dyDescent="0.2">
      <c r="A237" s="21" t="s">
        <v>1422</v>
      </c>
      <c r="B237" s="26" t="s">
        <v>1156</v>
      </c>
      <c r="C237" s="26" t="s">
        <v>1423</v>
      </c>
      <c r="D237" s="5">
        <f ca="1">TODAY()-37</f>
        <v>45207</v>
      </c>
      <c r="E237" s="25">
        <v>1315000</v>
      </c>
    </row>
    <row r="238" spans="1:5" x14ac:dyDescent="0.2">
      <c r="A238" s="21" t="s">
        <v>1344</v>
      </c>
      <c r="B238" s="26" t="s">
        <v>1153</v>
      </c>
      <c r="C238" s="26" t="s">
        <v>1345</v>
      </c>
      <c r="D238" s="5">
        <f ca="1">TODAY()-17</f>
        <v>45227</v>
      </c>
      <c r="E238" s="25">
        <v>721000</v>
      </c>
    </row>
    <row r="239" spans="1:5" x14ac:dyDescent="0.2">
      <c r="A239" s="21" t="s">
        <v>1424</v>
      </c>
      <c r="B239" s="26" t="s">
        <v>1174</v>
      </c>
      <c r="C239" s="26" t="s">
        <v>1425</v>
      </c>
      <c r="D239" s="5">
        <f ca="1">TODAY()-55</f>
        <v>45189</v>
      </c>
      <c r="E239" s="25">
        <v>1084800</v>
      </c>
    </row>
    <row r="240" spans="1:5" x14ac:dyDescent="0.2">
      <c r="A240" s="21" t="s">
        <v>1422</v>
      </c>
      <c r="B240" s="26" t="s">
        <v>1156</v>
      </c>
      <c r="C240" s="26" t="s">
        <v>1423</v>
      </c>
      <c r="D240" s="5">
        <f ca="1">TODAY()-62</f>
        <v>45182</v>
      </c>
      <c r="E240" s="25">
        <v>1170350</v>
      </c>
    </row>
    <row r="241" spans="1:5" x14ac:dyDescent="0.2">
      <c r="A241" s="21" t="s">
        <v>1158</v>
      </c>
      <c r="B241" s="26" t="s">
        <v>1159</v>
      </c>
      <c r="C241" s="26" t="s">
        <v>1160</v>
      </c>
      <c r="D241" s="5">
        <f ca="1">TODAY()-104</f>
        <v>45140</v>
      </c>
      <c r="E241" s="25">
        <v>907523</v>
      </c>
    </row>
    <row r="242" spans="1:5" x14ac:dyDescent="0.2">
      <c r="A242" s="21" t="s">
        <v>1208</v>
      </c>
      <c r="B242" s="26" t="s">
        <v>1156</v>
      </c>
      <c r="C242" s="26" t="s">
        <v>1209</v>
      </c>
      <c r="D242" s="5">
        <f ca="1">TODAY()-170</f>
        <v>45074</v>
      </c>
      <c r="E242" s="25">
        <v>1014244</v>
      </c>
    </row>
    <row r="243" spans="1:5" x14ac:dyDescent="0.2">
      <c r="A243" s="21" t="s">
        <v>1220</v>
      </c>
      <c r="B243" s="26" t="s">
        <v>1164</v>
      </c>
      <c r="C243" s="26" t="s">
        <v>1221</v>
      </c>
      <c r="D243" s="5">
        <f ca="1">TODAY()-34</f>
        <v>45210</v>
      </c>
      <c r="E243" s="25">
        <v>878000</v>
      </c>
    </row>
    <row r="244" spans="1:5" x14ac:dyDescent="0.2">
      <c r="A244" s="21" t="s">
        <v>1163</v>
      </c>
      <c r="B244" s="26" t="s">
        <v>1164</v>
      </c>
      <c r="C244" s="26" t="s">
        <v>1165</v>
      </c>
      <c r="D244" s="5">
        <f ca="1">TODAY()-17</f>
        <v>45227</v>
      </c>
      <c r="E244" s="25">
        <v>906000</v>
      </c>
    </row>
    <row r="245" spans="1:5" x14ac:dyDescent="0.2">
      <c r="A245" s="21" t="s">
        <v>1408</v>
      </c>
      <c r="B245" s="26" t="s">
        <v>1164</v>
      </c>
      <c r="C245" s="26" t="s">
        <v>1409</v>
      </c>
      <c r="D245" s="5">
        <f ca="1">TODAY()-73</f>
        <v>45171</v>
      </c>
      <c r="E245" s="25">
        <v>798720</v>
      </c>
    </row>
    <row r="246" spans="1:5" x14ac:dyDescent="0.2">
      <c r="A246" s="21" t="s">
        <v>1344</v>
      </c>
      <c r="B246" s="26" t="s">
        <v>1153</v>
      </c>
      <c r="C246" s="26" t="s">
        <v>1345</v>
      </c>
      <c r="D246" s="5">
        <f ca="1">TODAY()-95</f>
        <v>45149</v>
      </c>
      <c r="E246" s="25">
        <v>632645</v>
      </c>
    </row>
    <row r="247" spans="1:5" x14ac:dyDescent="0.2">
      <c r="A247" s="21" t="s">
        <v>1372</v>
      </c>
      <c r="B247" s="26" t="s">
        <v>1156</v>
      </c>
      <c r="C247" s="26" t="s">
        <v>1373</v>
      </c>
      <c r="D247" s="5">
        <f ca="1">TODAY()-69</f>
        <v>45175</v>
      </c>
      <c r="E247" s="25">
        <v>497720</v>
      </c>
    </row>
    <row r="248" spans="1:5" x14ac:dyDescent="0.2">
      <c r="A248" s="21" t="s">
        <v>1210</v>
      </c>
      <c r="B248" s="26" t="s">
        <v>1174</v>
      </c>
      <c r="C248" s="26" t="s">
        <v>1211</v>
      </c>
      <c r="D248" s="5">
        <f ca="1">TODAY()-24</f>
        <v>45220</v>
      </c>
      <c r="E248" s="25">
        <v>780000</v>
      </c>
    </row>
    <row r="249" spans="1:5" x14ac:dyDescent="0.2">
      <c r="A249" s="21" t="s">
        <v>1426</v>
      </c>
      <c r="B249" s="26" t="s">
        <v>1164</v>
      </c>
      <c r="C249" s="26" t="s">
        <v>1427</v>
      </c>
      <c r="D249" s="5">
        <f ca="1">TODAY()-130</f>
        <v>45114</v>
      </c>
      <c r="E249" s="25">
        <v>1089675</v>
      </c>
    </row>
    <row r="250" spans="1:5" x14ac:dyDescent="0.2">
      <c r="A250" s="21" t="s">
        <v>1212</v>
      </c>
      <c r="B250" s="26" t="s">
        <v>1159</v>
      </c>
      <c r="C250" s="26" t="s">
        <v>1213</v>
      </c>
      <c r="D250" s="5">
        <f ca="1">TODAY()-67</f>
        <v>45177</v>
      </c>
      <c r="E250" s="25">
        <v>1129880</v>
      </c>
    </row>
    <row r="251" spans="1:5" x14ac:dyDescent="0.2">
      <c r="A251" s="21" t="s">
        <v>1158</v>
      </c>
      <c r="B251" s="26" t="s">
        <v>1159</v>
      </c>
      <c r="C251" s="26" t="s">
        <v>1160</v>
      </c>
      <c r="D251" s="5">
        <f ca="1">TODAY()-27</f>
        <v>45217</v>
      </c>
      <c r="E251" s="25">
        <v>841000</v>
      </c>
    </row>
    <row r="252" spans="1:5" x14ac:dyDescent="0.2">
      <c r="A252" s="21" t="s">
        <v>1202</v>
      </c>
      <c r="B252" s="26" t="s">
        <v>1159</v>
      </c>
      <c r="C252" s="26" t="s">
        <v>1203</v>
      </c>
      <c r="D252" s="5">
        <f ca="1">TODAY()-26</f>
        <v>45218</v>
      </c>
      <c r="E252" s="25">
        <v>987000</v>
      </c>
    </row>
    <row r="253" spans="1:5" x14ac:dyDescent="0.2">
      <c r="A253" s="21" t="s">
        <v>1394</v>
      </c>
      <c r="B253" s="26" t="s">
        <v>1156</v>
      </c>
      <c r="C253" s="26" t="s">
        <v>1395</v>
      </c>
      <c r="D253" s="5">
        <f ca="1">TODAY()-44</f>
        <v>45200</v>
      </c>
      <c r="E253" s="25">
        <v>1272700</v>
      </c>
    </row>
    <row r="254" spans="1:5" x14ac:dyDescent="0.2">
      <c r="A254" s="21" t="s">
        <v>1268</v>
      </c>
      <c r="B254" s="26" t="s">
        <v>1164</v>
      </c>
      <c r="C254" s="26" t="s">
        <v>1269</v>
      </c>
      <c r="D254" s="5">
        <f ca="1">TODAY()-133</f>
        <v>45111</v>
      </c>
      <c r="E254" s="25">
        <v>698080</v>
      </c>
    </row>
    <row r="255" spans="1:5" x14ac:dyDescent="0.2">
      <c r="A255" s="21" t="s">
        <v>1158</v>
      </c>
      <c r="B255" s="26" t="s">
        <v>1159</v>
      </c>
      <c r="C255" s="26" t="s">
        <v>1160</v>
      </c>
      <c r="D255" s="5">
        <f ca="1">TODAY()-79</f>
        <v>45165</v>
      </c>
      <c r="E255" s="25">
        <v>825021</v>
      </c>
    </row>
    <row r="256" spans="1:5" x14ac:dyDescent="0.2">
      <c r="A256" s="21" t="s">
        <v>1420</v>
      </c>
      <c r="B256" s="26" t="s">
        <v>1159</v>
      </c>
      <c r="C256" s="26" t="s">
        <v>1421</v>
      </c>
      <c r="D256" s="5">
        <f ca="1">TODAY()-18</f>
        <v>45226</v>
      </c>
      <c r="E256" s="25">
        <v>470000</v>
      </c>
    </row>
    <row r="257" spans="1:5" x14ac:dyDescent="0.2">
      <c r="A257" s="21" t="s">
        <v>1280</v>
      </c>
      <c r="B257" s="26" t="s">
        <v>1164</v>
      </c>
      <c r="C257" s="26" t="s">
        <v>1281</v>
      </c>
      <c r="D257" s="5">
        <f ca="1">TODAY()-38</f>
        <v>45206</v>
      </c>
      <c r="E257" s="25">
        <v>801710</v>
      </c>
    </row>
    <row r="258" spans="1:5" x14ac:dyDescent="0.2">
      <c r="A258" s="21" t="s">
        <v>1254</v>
      </c>
      <c r="B258" s="26" t="s">
        <v>1164</v>
      </c>
      <c r="C258" s="26" t="s">
        <v>1255</v>
      </c>
      <c r="D258" s="5">
        <f ca="1">TODAY()-133</f>
        <v>45111</v>
      </c>
      <c r="E258" s="25">
        <v>1062126</v>
      </c>
    </row>
    <row r="259" spans="1:5" x14ac:dyDescent="0.2">
      <c r="A259" s="21" t="s">
        <v>1364</v>
      </c>
      <c r="B259" s="26" t="s">
        <v>1167</v>
      </c>
      <c r="C259" s="26" t="s">
        <v>1365</v>
      </c>
      <c r="D259" s="5">
        <f ca="1">TODAY()-49</f>
        <v>45195</v>
      </c>
      <c r="E259" s="25">
        <v>672000</v>
      </c>
    </row>
    <row r="260" spans="1:5" x14ac:dyDescent="0.2">
      <c r="A260" s="21" t="s">
        <v>1428</v>
      </c>
      <c r="B260" s="26" t="s">
        <v>1174</v>
      </c>
      <c r="C260" s="26" t="s">
        <v>1429</v>
      </c>
      <c r="D260" s="5">
        <f ca="1">TODAY()-33</f>
        <v>45211</v>
      </c>
      <c r="E260" s="25">
        <v>1006000</v>
      </c>
    </row>
    <row r="261" spans="1:5" x14ac:dyDescent="0.2">
      <c r="A261" s="21" t="s">
        <v>1163</v>
      </c>
      <c r="B261" s="26" t="s">
        <v>1164</v>
      </c>
      <c r="C261" s="26" t="s">
        <v>1165</v>
      </c>
      <c r="D261" s="5">
        <f ca="1">TODAY()-49</f>
        <v>45195</v>
      </c>
      <c r="E261" s="25">
        <v>815400</v>
      </c>
    </row>
    <row r="262" spans="1:5" x14ac:dyDescent="0.2">
      <c r="A262" s="21" t="s">
        <v>1358</v>
      </c>
      <c r="B262" s="26" t="s">
        <v>1174</v>
      </c>
      <c r="C262" s="26" t="s">
        <v>1359</v>
      </c>
      <c r="D262" s="5">
        <f ca="1">TODAY()-120</f>
        <v>45124</v>
      </c>
      <c r="E262" s="25">
        <v>1068997</v>
      </c>
    </row>
    <row r="263" spans="1:5" x14ac:dyDescent="0.2">
      <c r="A263" s="21" t="s">
        <v>1414</v>
      </c>
      <c r="B263" s="26" t="s">
        <v>1164</v>
      </c>
      <c r="C263" s="26" t="s">
        <v>1415</v>
      </c>
      <c r="D263" s="5">
        <f ca="1">TODAY()-81</f>
        <v>45163</v>
      </c>
      <c r="E263" s="25">
        <v>1149341</v>
      </c>
    </row>
    <row r="264" spans="1:5" x14ac:dyDescent="0.2">
      <c r="A264" s="21" t="s">
        <v>1430</v>
      </c>
      <c r="B264" s="26" t="s">
        <v>1174</v>
      </c>
      <c r="C264" s="26" t="s">
        <v>1431</v>
      </c>
      <c r="D264" s="5">
        <f ca="1">TODAY()-52</f>
        <v>45192</v>
      </c>
      <c r="E264" s="25">
        <v>764160</v>
      </c>
    </row>
    <row r="265" spans="1:5" x14ac:dyDescent="0.2">
      <c r="A265" s="21" t="s">
        <v>1424</v>
      </c>
      <c r="B265" s="26" t="s">
        <v>1174</v>
      </c>
      <c r="C265" s="26" t="s">
        <v>1425</v>
      </c>
      <c r="D265" s="5">
        <f ca="1">TODAY()-82</f>
        <v>45162</v>
      </c>
      <c r="E265" s="25">
        <v>1008864</v>
      </c>
    </row>
    <row r="266" spans="1:5" x14ac:dyDescent="0.2">
      <c r="A266" s="21" t="s">
        <v>1400</v>
      </c>
      <c r="B266" s="26" t="s">
        <v>1167</v>
      </c>
      <c r="C266" s="26" t="s">
        <v>1401</v>
      </c>
      <c r="D266" s="5">
        <f ca="1">TODAY()-28</f>
        <v>45216</v>
      </c>
      <c r="E266" s="25">
        <v>905000</v>
      </c>
    </row>
    <row r="267" spans="1:5" x14ac:dyDescent="0.2">
      <c r="A267" s="21" t="s">
        <v>1426</v>
      </c>
      <c r="B267" s="26" t="s">
        <v>1164</v>
      </c>
      <c r="C267" s="26" t="s">
        <v>1427</v>
      </c>
      <c r="D267" s="5">
        <f ca="1">TODAY()-87</f>
        <v>45157</v>
      </c>
      <c r="E267" s="25">
        <v>1121296</v>
      </c>
    </row>
    <row r="268" spans="1:5" x14ac:dyDescent="0.2">
      <c r="A268" s="21" t="s">
        <v>1252</v>
      </c>
      <c r="B268" s="26" t="s">
        <v>1174</v>
      </c>
      <c r="C268" s="26" t="s">
        <v>1253</v>
      </c>
      <c r="D268" s="5">
        <f ca="1">TODAY()-89</f>
        <v>45155</v>
      </c>
      <c r="E268" s="25">
        <v>691488</v>
      </c>
    </row>
    <row r="269" spans="1:5" x14ac:dyDescent="0.2">
      <c r="A269" s="21" t="s">
        <v>1432</v>
      </c>
      <c r="B269" s="26" t="s">
        <v>1153</v>
      </c>
      <c r="C269" s="26" t="s">
        <v>1433</v>
      </c>
      <c r="D269" s="5">
        <f ca="1">TODAY()-33</f>
        <v>45211</v>
      </c>
      <c r="E269" s="25">
        <v>1422000</v>
      </c>
    </row>
    <row r="270" spans="1:5" x14ac:dyDescent="0.2">
      <c r="A270" s="21" t="s">
        <v>1370</v>
      </c>
      <c r="B270" s="26" t="s">
        <v>1159</v>
      </c>
      <c r="C270" s="26" t="s">
        <v>1371</v>
      </c>
      <c r="D270" s="5">
        <f ca="1">TODAY()-36</f>
        <v>45208</v>
      </c>
      <c r="E270" s="25">
        <v>917000</v>
      </c>
    </row>
    <row r="271" spans="1:5" x14ac:dyDescent="0.2">
      <c r="A271" s="21" t="s">
        <v>1414</v>
      </c>
      <c r="B271" s="26" t="s">
        <v>1164</v>
      </c>
      <c r="C271" s="26" t="s">
        <v>1415</v>
      </c>
      <c r="D271" s="5">
        <f ca="1">TODAY()-49</f>
        <v>45195</v>
      </c>
      <c r="E271" s="25">
        <v>1074150</v>
      </c>
    </row>
    <row r="272" spans="1:5" x14ac:dyDescent="0.2">
      <c r="A272" s="21" t="s">
        <v>1155</v>
      </c>
      <c r="B272" s="26" t="s">
        <v>1156</v>
      </c>
      <c r="C272" s="26" t="s">
        <v>1157</v>
      </c>
      <c r="D272" s="5">
        <f ca="1">TODAY()-99</f>
        <v>45145</v>
      </c>
      <c r="E272" s="25">
        <v>1188609</v>
      </c>
    </row>
    <row r="273" spans="1:5" x14ac:dyDescent="0.2">
      <c r="A273" s="21" t="s">
        <v>1400</v>
      </c>
      <c r="B273" s="26" t="s">
        <v>1167</v>
      </c>
      <c r="C273" s="26" t="s">
        <v>1401</v>
      </c>
      <c r="D273" s="5">
        <f ca="1">TODAY()-100</f>
        <v>45144</v>
      </c>
      <c r="E273" s="25">
        <v>751078</v>
      </c>
    </row>
    <row r="274" spans="1:5" x14ac:dyDescent="0.2">
      <c r="A274" s="21" t="s">
        <v>1426</v>
      </c>
      <c r="B274" s="26" t="s">
        <v>1164</v>
      </c>
      <c r="C274" s="26" t="s">
        <v>1427</v>
      </c>
      <c r="D274" s="5">
        <f ca="1">TODAY()-188</f>
        <v>45056</v>
      </c>
      <c r="E274" s="25">
        <v>1085753</v>
      </c>
    </row>
    <row r="275" spans="1:5" x14ac:dyDescent="0.2">
      <c r="A275" s="21" t="s">
        <v>1434</v>
      </c>
      <c r="B275" s="26" t="s">
        <v>1174</v>
      </c>
      <c r="C275" s="26" t="s">
        <v>1435</v>
      </c>
      <c r="D275" s="5">
        <f ca="1">TODAY()-67</f>
        <v>45177</v>
      </c>
      <c r="E275" s="25">
        <v>846720</v>
      </c>
    </row>
    <row r="276" spans="1:5" x14ac:dyDescent="0.2">
      <c r="A276" s="21" t="s">
        <v>1348</v>
      </c>
      <c r="B276" s="26" t="s">
        <v>1174</v>
      </c>
      <c r="C276" s="26" t="s">
        <v>1349</v>
      </c>
      <c r="D276" s="5">
        <f ca="1">TODAY()-133</f>
        <v>45111</v>
      </c>
      <c r="E276" s="25">
        <v>1406525</v>
      </c>
    </row>
    <row r="277" spans="1:5" x14ac:dyDescent="0.2">
      <c r="A277" s="21" t="s">
        <v>1226</v>
      </c>
      <c r="B277" s="26" t="s">
        <v>1174</v>
      </c>
      <c r="C277" s="26" t="s">
        <v>1227</v>
      </c>
      <c r="D277" s="5">
        <f ca="1">TODAY()-61</f>
        <v>45183</v>
      </c>
      <c r="E277" s="25">
        <v>724739</v>
      </c>
    </row>
    <row r="278" spans="1:5" x14ac:dyDescent="0.2">
      <c r="A278" s="21" t="s">
        <v>1278</v>
      </c>
      <c r="B278" s="26" t="s">
        <v>1174</v>
      </c>
      <c r="C278" s="26" t="s">
        <v>1279</v>
      </c>
      <c r="D278" s="5">
        <f ca="1">TODAY()-124</f>
        <v>45120</v>
      </c>
      <c r="E278" s="25">
        <v>985598</v>
      </c>
    </row>
    <row r="279" spans="1:5" x14ac:dyDescent="0.2">
      <c r="A279" s="21" t="s">
        <v>1354</v>
      </c>
      <c r="B279" s="26" t="s">
        <v>1159</v>
      </c>
      <c r="C279" s="26" t="s">
        <v>1355</v>
      </c>
      <c r="D279" s="5">
        <f ca="1">TODAY()-24</f>
        <v>45220</v>
      </c>
      <c r="E279" s="25">
        <v>1397000</v>
      </c>
    </row>
    <row r="280" spans="1:5" x14ac:dyDescent="0.2">
      <c r="A280" s="21" t="s">
        <v>1410</v>
      </c>
      <c r="B280" s="26" t="s">
        <v>1167</v>
      </c>
      <c r="C280" s="26" t="s">
        <v>1411</v>
      </c>
      <c r="D280" s="5">
        <f ca="1">TODAY()-123</f>
        <v>45121</v>
      </c>
      <c r="E280" s="25">
        <v>1316464</v>
      </c>
    </row>
    <row r="281" spans="1:5" x14ac:dyDescent="0.2">
      <c r="A281" s="21" t="s">
        <v>1420</v>
      </c>
      <c r="B281" s="26" t="s">
        <v>1159</v>
      </c>
      <c r="C281" s="26" t="s">
        <v>1421</v>
      </c>
      <c r="D281" s="5">
        <f ca="1">TODAY()-72</f>
        <v>45172</v>
      </c>
      <c r="E281" s="25">
        <v>502524</v>
      </c>
    </row>
    <row r="282" spans="1:5" x14ac:dyDescent="0.2">
      <c r="A282" s="21" t="s">
        <v>1436</v>
      </c>
      <c r="B282" s="26" t="s">
        <v>1167</v>
      </c>
      <c r="C282" s="26" t="s">
        <v>1437</v>
      </c>
      <c r="D282" s="5">
        <f ca="1">TODAY()-141</f>
        <v>45103</v>
      </c>
      <c r="E282" s="25">
        <v>1229319</v>
      </c>
    </row>
    <row r="283" spans="1:5" x14ac:dyDescent="0.2">
      <c r="A283" s="21" t="s">
        <v>1438</v>
      </c>
      <c r="B283" s="26" t="s">
        <v>1156</v>
      </c>
      <c r="C283" s="26" t="s">
        <v>1439</v>
      </c>
      <c r="D283" s="5">
        <f ca="1">TODAY()-31</f>
        <v>45213</v>
      </c>
      <c r="E283" s="25">
        <v>1028000</v>
      </c>
    </row>
    <row r="284" spans="1:5" x14ac:dyDescent="0.2">
      <c r="A284" s="21" t="s">
        <v>1440</v>
      </c>
      <c r="B284" s="26" t="s">
        <v>1167</v>
      </c>
      <c r="C284" s="26" t="s">
        <v>1441</v>
      </c>
      <c r="D284" s="5">
        <f ca="1">TODAY()-73</f>
        <v>45171</v>
      </c>
      <c r="E284" s="25">
        <v>922180</v>
      </c>
    </row>
    <row r="285" spans="1:5" x14ac:dyDescent="0.2">
      <c r="A285" s="21" t="s">
        <v>1418</v>
      </c>
      <c r="B285" s="26" t="s">
        <v>1174</v>
      </c>
      <c r="C285" s="26" t="s">
        <v>1419</v>
      </c>
      <c r="D285" s="5">
        <f ca="1">TODAY()-30</f>
        <v>45214</v>
      </c>
      <c r="E285" s="25">
        <v>1008000</v>
      </c>
    </row>
    <row r="286" spans="1:5" x14ac:dyDescent="0.2">
      <c r="A286" s="21" t="s">
        <v>1278</v>
      </c>
      <c r="B286" s="26" t="s">
        <v>1174</v>
      </c>
      <c r="C286" s="26" t="s">
        <v>1279</v>
      </c>
      <c r="D286" s="5">
        <f ca="1">TODAY()-39</f>
        <v>45205</v>
      </c>
      <c r="E286" s="25">
        <v>1190000</v>
      </c>
    </row>
    <row r="287" spans="1:5" x14ac:dyDescent="0.2">
      <c r="A287" s="21" t="s">
        <v>1304</v>
      </c>
      <c r="B287" s="26" t="s">
        <v>1159</v>
      </c>
      <c r="C287" s="26" t="s">
        <v>1305</v>
      </c>
      <c r="D287" s="5">
        <f ca="1">TODAY()-17</f>
        <v>45227</v>
      </c>
      <c r="E287" s="25">
        <v>641000</v>
      </c>
    </row>
    <row r="288" spans="1:5" x14ac:dyDescent="0.2">
      <c r="A288" s="21" t="s">
        <v>1356</v>
      </c>
      <c r="B288" s="26" t="s">
        <v>1174</v>
      </c>
      <c r="C288" s="26" t="s">
        <v>1357</v>
      </c>
      <c r="D288" s="5">
        <f ca="1">TODAY()-83</f>
        <v>45161</v>
      </c>
      <c r="E288" s="25">
        <v>375360</v>
      </c>
    </row>
    <row r="289" spans="1:5" x14ac:dyDescent="0.2">
      <c r="A289" s="21" t="s">
        <v>1324</v>
      </c>
      <c r="B289" s="26" t="s">
        <v>1164</v>
      </c>
      <c r="C289" s="26" t="s">
        <v>1325</v>
      </c>
      <c r="D289" s="5">
        <f ca="1">TODAY()-37</f>
        <v>45207</v>
      </c>
      <c r="E289" s="25">
        <v>781000</v>
      </c>
    </row>
    <row r="290" spans="1:5" x14ac:dyDescent="0.2">
      <c r="A290" s="21" t="s">
        <v>1294</v>
      </c>
      <c r="B290" s="26" t="s">
        <v>1159</v>
      </c>
      <c r="C290" s="26" t="s">
        <v>1295</v>
      </c>
      <c r="D290" s="5">
        <f ca="1">TODAY()-142</f>
        <v>45102</v>
      </c>
      <c r="E290" s="25">
        <v>661891</v>
      </c>
    </row>
    <row r="291" spans="1:5" x14ac:dyDescent="0.2">
      <c r="A291" s="21" t="s">
        <v>1402</v>
      </c>
      <c r="B291" s="26" t="s">
        <v>1167</v>
      </c>
      <c r="C291" s="26" t="s">
        <v>1403</v>
      </c>
      <c r="D291" s="5">
        <f ca="1">TODAY()-105</f>
        <v>45139</v>
      </c>
      <c r="E291" s="25">
        <v>866966</v>
      </c>
    </row>
    <row r="292" spans="1:5" x14ac:dyDescent="0.2">
      <c r="A292" s="21" t="s">
        <v>1173</v>
      </c>
      <c r="B292" s="26" t="s">
        <v>1174</v>
      </c>
      <c r="C292" s="26" t="s">
        <v>1175</v>
      </c>
      <c r="D292" s="5">
        <f ca="1">TODAY()-44</f>
        <v>45200</v>
      </c>
      <c r="E292" s="25">
        <v>1242920</v>
      </c>
    </row>
    <row r="293" spans="1:5" x14ac:dyDescent="0.2">
      <c r="A293" s="21" t="s">
        <v>1442</v>
      </c>
      <c r="B293" s="26" t="s">
        <v>1153</v>
      </c>
      <c r="C293" s="26" t="s">
        <v>1443</v>
      </c>
      <c r="D293" s="5">
        <f ca="1">TODAY()-68</f>
        <v>45176</v>
      </c>
      <c r="E293" s="25">
        <v>648741</v>
      </c>
    </row>
    <row r="294" spans="1:5" x14ac:dyDescent="0.2">
      <c r="A294" s="21" t="s">
        <v>1276</v>
      </c>
      <c r="B294" s="26" t="s">
        <v>1167</v>
      </c>
      <c r="C294" s="26" t="s">
        <v>1277</v>
      </c>
      <c r="D294" s="5">
        <f ca="1">TODAY()-146</f>
        <v>45098</v>
      </c>
      <c r="E294" s="25">
        <v>483254</v>
      </c>
    </row>
    <row r="295" spans="1:5" x14ac:dyDescent="0.2">
      <c r="A295" s="21" t="s">
        <v>1296</v>
      </c>
      <c r="B295" s="26" t="s">
        <v>1164</v>
      </c>
      <c r="C295" s="26" t="s">
        <v>1297</v>
      </c>
      <c r="D295" s="5">
        <f ca="1">TODAY()-98</f>
        <v>45146</v>
      </c>
      <c r="E295" s="25">
        <v>963294</v>
      </c>
    </row>
    <row r="296" spans="1:5" x14ac:dyDescent="0.2">
      <c r="A296" s="21" t="s">
        <v>1444</v>
      </c>
      <c r="B296" s="26" t="s">
        <v>1174</v>
      </c>
      <c r="C296" s="26" t="s">
        <v>1445</v>
      </c>
      <c r="D296" s="5">
        <f ca="1">TODAY()-163</f>
        <v>45081</v>
      </c>
      <c r="E296" s="25">
        <v>575498</v>
      </c>
    </row>
    <row r="297" spans="1:5" x14ac:dyDescent="0.2">
      <c r="A297" s="21" t="s">
        <v>1408</v>
      </c>
      <c r="B297" s="26" t="s">
        <v>1164</v>
      </c>
      <c r="C297" s="26" t="s">
        <v>1409</v>
      </c>
      <c r="D297" s="5">
        <f ca="1">TODAY()-92</f>
        <v>45152</v>
      </c>
      <c r="E297" s="25">
        <v>838656</v>
      </c>
    </row>
    <row r="298" spans="1:5" x14ac:dyDescent="0.2">
      <c r="A298" s="21" t="s">
        <v>1446</v>
      </c>
      <c r="B298" s="26" t="s">
        <v>1159</v>
      </c>
      <c r="C298" s="26" t="s">
        <v>1447</v>
      </c>
      <c r="D298" s="5">
        <f ca="1">TODAY()-38</f>
        <v>45206</v>
      </c>
      <c r="E298" s="25">
        <v>1493000</v>
      </c>
    </row>
    <row r="299" spans="1:5" x14ac:dyDescent="0.2">
      <c r="A299" s="21" t="s">
        <v>1314</v>
      </c>
      <c r="B299" s="26" t="s">
        <v>1159</v>
      </c>
      <c r="C299" s="26" t="s">
        <v>1315</v>
      </c>
      <c r="D299" s="5">
        <f ca="1">TODAY()-137</f>
        <v>45107</v>
      </c>
      <c r="E299" s="25">
        <v>1579253</v>
      </c>
    </row>
    <row r="300" spans="1:5" x14ac:dyDescent="0.2">
      <c r="A300" s="21" t="s">
        <v>1448</v>
      </c>
      <c r="B300" s="26" t="s">
        <v>1167</v>
      </c>
      <c r="C300" s="26" t="s">
        <v>1449</v>
      </c>
      <c r="D300" s="5">
        <f ca="1">TODAY()-32</f>
        <v>45212</v>
      </c>
      <c r="E300" s="25">
        <v>498000</v>
      </c>
    </row>
    <row r="301" spans="1:5" x14ac:dyDescent="0.2">
      <c r="A301" s="21" t="s">
        <v>1450</v>
      </c>
      <c r="B301" s="26" t="s">
        <v>1164</v>
      </c>
      <c r="C301" s="26" t="s">
        <v>1451</v>
      </c>
      <c r="D301" s="5">
        <f ca="1">TODAY()-57</f>
        <v>45187</v>
      </c>
      <c r="E301" s="25">
        <v>1026000</v>
      </c>
    </row>
    <row r="302" spans="1:5" x14ac:dyDescent="0.2">
      <c r="A302" s="21" t="s">
        <v>1374</v>
      </c>
      <c r="B302" s="26" t="s">
        <v>1159</v>
      </c>
      <c r="C302" s="26" t="s">
        <v>1375</v>
      </c>
      <c r="D302" s="5">
        <f ca="1">TODAY()-25</f>
        <v>45219</v>
      </c>
      <c r="E302" s="25">
        <v>1373000</v>
      </c>
    </row>
    <row r="303" spans="1:5" x14ac:dyDescent="0.2">
      <c r="A303" s="21" t="s">
        <v>1196</v>
      </c>
      <c r="B303" s="26" t="s">
        <v>1156</v>
      </c>
      <c r="C303" s="26" t="s">
        <v>1197</v>
      </c>
      <c r="D303" s="5">
        <f ca="1">TODAY()-66</f>
        <v>45178</v>
      </c>
      <c r="E303" s="25">
        <v>1388600</v>
      </c>
    </row>
    <row r="304" spans="1:5" x14ac:dyDescent="0.2">
      <c r="A304" s="21" t="s">
        <v>1314</v>
      </c>
      <c r="B304" s="26" t="s">
        <v>1159</v>
      </c>
      <c r="C304" s="26" t="s">
        <v>1315</v>
      </c>
      <c r="D304" s="5">
        <f ca="1">TODAY()-44</f>
        <v>45200</v>
      </c>
      <c r="E304" s="25">
        <v>1442430</v>
      </c>
    </row>
    <row r="305" spans="1:5" x14ac:dyDescent="0.2">
      <c r="A305" s="21" t="s">
        <v>1152</v>
      </c>
      <c r="B305" s="26" t="s">
        <v>1153</v>
      </c>
      <c r="C305" s="26" t="s">
        <v>1154</v>
      </c>
      <c r="D305" s="5">
        <f ca="1">TODAY()-62</f>
        <v>45182</v>
      </c>
      <c r="E305" s="25">
        <v>1162170</v>
      </c>
    </row>
    <row r="306" spans="1:5" x14ac:dyDescent="0.2">
      <c r="A306" s="21" t="s">
        <v>1298</v>
      </c>
      <c r="B306" s="26" t="s">
        <v>1164</v>
      </c>
      <c r="C306" s="26" t="s">
        <v>1299</v>
      </c>
      <c r="D306" s="5">
        <f ca="1">TODAY()-104</f>
        <v>45140</v>
      </c>
      <c r="E306" s="25">
        <v>669230</v>
      </c>
    </row>
    <row r="307" spans="1:5" x14ac:dyDescent="0.2">
      <c r="A307" s="21" t="s">
        <v>1192</v>
      </c>
      <c r="B307" s="26" t="s">
        <v>1153</v>
      </c>
      <c r="C307" s="26" t="s">
        <v>1193</v>
      </c>
      <c r="D307" s="5">
        <f ca="1">TODAY()-57</f>
        <v>45187</v>
      </c>
      <c r="E307" s="25">
        <v>654050</v>
      </c>
    </row>
    <row r="308" spans="1:5" x14ac:dyDescent="0.2">
      <c r="A308" s="21" t="s">
        <v>1452</v>
      </c>
      <c r="B308" s="26" t="s">
        <v>1156</v>
      </c>
      <c r="C308" s="26" t="s">
        <v>1453</v>
      </c>
      <c r="D308" s="5">
        <f ca="1">TODAY()-100</f>
        <v>45144</v>
      </c>
      <c r="E308" s="25">
        <v>465226</v>
      </c>
    </row>
    <row r="309" spans="1:5" x14ac:dyDescent="0.2">
      <c r="A309" s="21" t="s">
        <v>1454</v>
      </c>
      <c r="B309" s="26" t="s">
        <v>1159</v>
      </c>
      <c r="C309" s="26" t="s">
        <v>1455</v>
      </c>
      <c r="D309" s="5">
        <f ca="1">TODAY()-79</f>
        <v>45165</v>
      </c>
      <c r="E309" s="25">
        <v>1527120</v>
      </c>
    </row>
    <row r="310" spans="1:5" x14ac:dyDescent="0.2">
      <c r="A310" s="21" t="s">
        <v>1412</v>
      </c>
      <c r="B310" s="26" t="s">
        <v>1174</v>
      </c>
      <c r="C310" s="26" t="s">
        <v>1413</v>
      </c>
      <c r="D310" s="5">
        <f ca="1">TODAY()-92</f>
        <v>45152</v>
      </c>
      <c r="E310" s="25">
        <v>1266293</v>
      </c>
    </row>
    <row r="311" spans="1:5" x14ac:dyDescent="0.2">
      <c r="A311" s="21" t="s">
        <v>1246</v>
      </c>
      <c r="B311" s="26" t="s">
        <v>1156</v>
      </c>
      <c r="C311" s="26" t="s">
        <v>1247</v>
      </c>
      <c r="D311" s="5">
        <f ca="1">TODAY()-118</f>
        <v>45126</v>
      </c>
      <c r="E311" s="25">
        <v>1145298</v>
      </c>
    </row>
    <row r="312" spans="1:5" x14ac:dyDescent="0.2">
      <c r="A312" s="21" t="s">
        <v>1292</v>
      </c>
      <c r="B312" s="26" t="s">
        <v>1159</v>
      </c>
      <c r="C312" s="26" t="s">
        <v>1293</v>
      </c>
      <c r="D312" s="5">
        <f ca="1">TODAY()-20</f>
        <v>45224</v>
      </c>
      <c r="E312" s="25">
        <v>688000</v>
      </c>
    </row>
    <row r="313" spans="1:5" x14ac:dyDescent="0.2">
      <c r="A313" s="21" t="s">
        <v>1322</v>
      </c>
      <c r="B313" s="26" t="s">
        <v>1164</v>
      </c>
      <c r="C313" s="26" t="s">
        <v>1323</v>
      </c>
      <c r="D313" s="5">
        <f ca="1">TODAY()-65</f>
        <v>45179</v>
      </c>
      <c r="E313" s="25">
        <v>927360</v>
      </c>
    </row>
    <row r="314" spans="1:5" x14ac:dyDescent="0.2">
      <c r="A314" s="21" t="s">
        <v>1342</v>
      </c>
      <c r="B314" s="26" t="s">
        <v>1164</v>
      </c>
      <c r="C314" s="26" t="s">
        <v>1343</v>
      </c>
      <c r="D314" s="5">
        <f ca="1">TODAY()-34</f>
        <v>45210</v>
      </c>
      <c r="E314" s="25">
        <v>756000</v>
      </c>
    </row>
    <row r="315" spans="1:5" x14ac:dyDescent="0.2">
      <c r="A315" s="21" t="s">
        <v>1446</v>
      </c>
      <c r="B315" s="26" t="s">
        <v>1159</v>
      </c>
      <c r="C315" s="26" t="s">
        <v>1447</v>
      </c>
      <c r="D315" s="5">
        <f ca="1">TODAY()-72</f>
        <v>45172</v>
      </c>
      <c r="E315" s="25">
        <v>1403420</v>
      </c>
    </row>
    <row r="316" spans="1:5" x14ac:dyDescent="0.2">
      <c r="A316" s="21" t="s">
        <v>1204</v>
      </c>
      <c r="B316" s="26" t="s">
        <v>1174</v>
      </c>
      <c r="C316" s="26" t="s">
        <v>1205</v>
      </c>
      <c r="D316" s="5">
        <f ca="1">TODAY()-28</f>
        <v>45216</v>
      </c>
      <c r="E316" s="25">
        <v>1036000</v>
      </c>
    </row>
    <row r="317" spans="1:5" x14ac:dyDescent="0.2">
      <c r="A317" s="21" t="s">
        <v>1322</v>
      </c>
      <c r="B317" s="26" t="s">
        <v>1164</v>
      </c>
      <c r="C317" s="26" t="s">
        <v>1323</v>
      </c>
      <c r="D317" s="5">
        <f ca="1">TODAY()-34</f>
        <v>45210</v>
      </c>
      <c r="E317" s="25">
        <v>828000</v>
      </c>
    </row>
    <row r="318" spans="1:5" x14ac:dyDescent="0.2">
      <c r="A318" s="21" t="s">
        <v>1173</v>
      </c>
      <c r="B318" s="26" t="s">
        <v>1174</v>
      </c>
      <c r="C318" s="26" t="s">
        <v>1175</v>
      </c>
      <c r="D318" s="5">
        <f ca="1">TODAY()-157</f>
        <v>45087</v>
      </c>
      <c r="E318" s="25">
        <v>1433531</v>
      </c>
    </row>
    <row r="319" spans="1:5" x14ac:dyDescent="0.2">
      <c r="A319" s="21" t="s">
        <v>1234</v>
      </c>
      <c r="B319" s="26" t="s">
        <v>1174</v>
      </c>
      <c r="C319" s="26" t="s">
        <v>1235</v>
      </c>
      <c r="D319" s="5">
        <f ca="1">TODAY()-73</f>
        <v>45171</v>
      </c>
      <c r="E319" s="25">
        <v>773303</v>
      </c>
    </row>
    <row r="320" spans="1:5" x14ac:dyDescent="0.2">
      <c r="A320" s="21" t="s">
        <v>1208</v>
      </c>
      <c r="B320" s="26" t="s">
        <v>1156</v>
      </c>
      <c r="C320" s="26" t="s">
        <v>1209</v>
      </c>
      <c r="D320" s="5">
        <f ca="1">TODAY()-85</f>
        <v>45159</v>
      </c>
      <c r="E320" s="25">
        <v>823251</v>
      </c>
    </row>
    <row r="321" spans="1:5" x14ac:dyDescent="0.2">
      <c r="A321" s="21" t="s">
        <v>1194</v>
      </c>
      <c r="B321" s="26" t="s">
        <v>1159</v>
      </c>
      <c r="C321" s="26" t="s">
        <v>1195</v>
      </c>
      <c r="D321" s="5">
        <f ca="1">TODAY()-56</f>
        <v>45188</v>
      </c>
      <c r="E321" s="25">
        <v>867640</v>
      </c>
    </row>
    <row r="322" spans="1:5" x14ac:dyDescent="0.2">
      <c r="A322" s="21" t="s">
        <v>1456</v>
      </c>
      <c r="B322" s="26" t="s">
        <v>1174</v>
      </c>
      <c r="C322" s="26" t="s">
        <v>1457</v>
      </c>
      <c r="D322" s="5">
        <f ca="1">TODAY()-29</f>
        <v>45215</v>
      </c>
      <c r="E322" s="25">
        <v>1149000</v>
      </c>
    </row>
    <row r="323" spans="1:5" x14ac:dyDescent="0.2">
      <c r="A323" s="21" t="s">
        <v>1224</v>
      </c>
      <c r="B323" s="26" t="s">
        <v>1156</v>
      </c>
      <c r="C323" s="26" t="s">
        <v>1225</v>
      </c>
      <c r="D323" s="5">
        <f ca="1">TODAY()-81</f>
        <v>45163</v>
      </c>
      <c r="E323" s="25">
        <v>858859</v>
      </c>
    </row>
    <row r="324" spans="1:5" x14ac:dyDescent="0.2">
      <c r="A324" s="21" t="s">
        <v>1161</v>
      </c>
      <c r="B324" s="26" t="s">
        <v>1153</v>
      </c>
      <c r="C324" s="26" t="s">
        <v>1162</v>
      </c>
      <c r="D324" s="5">
        <f ca="1">TODAY()-43</f>
        <v>45201</v>
      </c>
      <c r="E324" s="25">
        <v>554140</v>
      </c>
    </row>
    <row r="325" spans="1:5" x14ac:dyDescent="0.2">
      <c r="A325" s="21" t="s">
        <v>1224</v>
      </c>
      <c r="B325" s="26" t="s">
        <v>1156</v>
      </c>
      <c r="C325" s="26" t="s">
        <v>1225</v>
      </c>
      <c r="D325" s="5">
        <f ca="1">TODAY()-99</f>
        <v>45145</v>
      </c>
      <c r="E325" s="25">
        <v>764385</v>
      </c>
    </row>
    <row r="326" spans="1:5" x14ac:dyDescent="0.2">
      <c r="A326" s="21" t="s">
        <v>1220</v>
      </c>
      <c r="B326" s="26" t="s">
        <v>1164</v>
      </c>
      <c r="C326" s="26" t="s">
        <v>1221</v>
      </c>
      <c r="D326" s="5">
        <f ca="1">TODAY()-99</f>
        <v>45145</v>
      </c>
      <c r="E326" s="25">
        <v>1072038</v>
      </c>
    </row>
    <row r="327" spans="1:5" x14ac:dyDescent="0.2">
      <c r="A327" s="21" t="s">
        <v>1222</v>
      </c>
      <c r="B327" s="26" t="s">
        <v>1153</v>
      </c>
      <c r="C327" s="26" t="s">
        <v>1223</v>
      </c>
      <c r="D327" s="5">
        <f ca="1">TODAY()-15</f>
        <v>45229</v>
      </c>
      <c r="E327" s="25">
        <v>798000</v>
      </c>
    </row>
    <row r="328" spans="1:5" x14ac:dyDescent="0.2">
      <c r="A328" s="21" t="s">
        <v>1366</v>
      </c>
      <c r="B328" s="26" t="s">
        <v>1156</v>
      </c>
      <c r="C328" s="26" t="s">
        <v>1367</v>
      </c>
      <c r="D328" s="5">
        <f ca="1">TODAY()-159</f>
        <v>45085</v>
      </c>
      <c r="E328" s="25">
        <v>571213</v>
      </c>
    </row>
    <row r="329" spans="1:5" x14ac:dyDescent="0.2">
      <c r="A329" s="21" t="s">
        <v>1458</v>
      </c>
      <c r="B329" s="26" t="s">
        <v>1153</v>
      </c>
      <c r="C329" s="26" t="s">
        <v>1459</v>
      </c>
      <c r="D329" s="5">
        <f ca="1">TODAY()-224</f>
        <v>45020</v>
      </c>
      <c r="E329" s="25">
        <v>839057</v>
      </c>
    </row>
    <row r="330" spans="1:5" x14ac:dyDescent="0.2">
      <c r="A330" s="21" t="s">
        <v>1392</v>
      </c>
      <c r="B330" s="26" t="s">
        <v>1167</v>
      </c>
      <c r="C330" s="26" t="s">
        <v>1393</v>
      </c>
      <c r="D330" s="5">
        <f ca="1">TODAY()-175</f>
        <v>45069</v>
      </c>
      <c r="E330" s="25">
        <v>542819</v>
      </c>
    </row>
    <row r="331" spans="1:5" x14ac:dyDescent="0.2">
      <c r="A331" s="21" t="s">
        <v>1256</v>
      </c>
      <c r="B331" s="26" t="s">
        <v>1167</v>
      </c>
      <c r="C331" s="26" t="s">
        <v>1257</v>
      </c>
      <c r="D331" s="5">
        <f ca="1">TODAY()-149</f>
        <v>45095</v>
      </c>
      <c r="E331" s="25">
        <v>1002226</v>
      </c>
    </row>
    <row r="332" spans="1:5" x14ac:dyDescent="0.2">
      <c r="A332" s="21" t="s">
        <v>1356</v>
      </c>
      <c r="B332" s="26" t="s">
        <v>1174</v>
      </c>
      <c r="C332" s="26" t="s">
        <v>1357</v>
      </c>
      <c r="D332" s="5">
        <f ca="1">TODAY()-32</f>
        <v>45212</v>
      </c>
      <c r="E332" s="25">
        <v>460000</v>
      </c>
    </row>
    <row r="333" spans="1:5" x14ac:dyDescent="0.2">
      <c r="A333" s="21" t="s">
        <v>1460</v>
      </c>
      <c r="B333" s="26" t="s">
        <v>1159</v>
      </c>
      <c r="C333" s="26" t="s">
        <v>1461</v>
      </c>
      <c r="D333" s="5">
        <f ca="1">TODAY()-106</f>
        <v>45138</v>
      </c>
      <c r="E333" s="25">
        <v>632731</v>
      </c>
    </row>
    <row r="334" spans="1:5" x14ac:dyDescent="0.2">
      <c r="A334" s="21" t="s">
        <v>1342</v>
      </c>
      <c r="B334" s="26" t="s">
        <v>1164</v>
      </c>
      <c r="C334" s="26" t="s">
        <v>1343</v>
      </c>
      <c r="D334" s="5">
        <f ca="1">TODAY()-139</f>
        <v>45105</v>
      </c>
      <c r="E334" s="25">
        <v>671999</v>
      </c>
    </row>
    <row r="335" spans="1:5" x14ac:dyDescent="0.2">
      <c r="A335" s="21" t="s">
        <v>1462</v>
      </c>
      <c r="B335" s="26" t="s">
        <v>1167</v>
      </c>
      <c r="C335" s="26" t="s">
        <v>1463</v>
      </c>
      <c r="D335" s="5">
        <f ca="1">TODAY()-109</f>
        <v>45135</v>
      </c>
      <c r="E335" s="25">
        <v>1098851</v>
      </c>
    </row>
    <row r="336" spans="1:5" x14ac:dyDescent="0.2">
      <c r="A336" s="21" t="s">
        <v>1232</v>
      </c>
      <c r="B336" s="26" t="s">
        <v>1159</v>
      </c>
      <c r="C336" s="26" t="s">
        <v>1233</v>
      </c>
      <c r="D336" s="5">
        <f ca="1">TODAY()-146</f>
        <v>45098</v>
      </c>
      <c r="E336" s="25">
        <v>1339271</v>
      </c>
    </row>
    <row r="337" spans="1:5" x14ac:dyDescent="0.2">
      <c r="A337" s="21" t="s">
        <v>1166</v>
      </c>
      <c r="B337" s="26" t="s">
        <v>1167</v>
      </c>
      <c r="C337" s="26" t="s">
        <v>1168</v>
      </c>
      <c r="D337" s="5">
        <f ca="1">TODAY()-91</f>
        <v>45153</v>
      </c>
      <c r="E337" s="25">
        <v>647178</v>
      </c>
    </row>
    <row r="338" spans="1:5" x14ac:dyDescent="0.2">
      <c r="A338" s="21" t="s">
        <v>1464</v>
      </c>
      <c r="B338" s="26" t="s">
        <v>1153</v>
      </c>
      <c r="C338" s="26" t="s">
        <v>1465</v>
      </c>
      <c r="D338" s="5">
        <f ca="1">TODAY()-57</f>
        <v>45187</v>
      </c>
      <c r="E338" s="25">
        <v>1421980</v>
      </c>
    </row>
    <row r="339" spans="1:5" x14ac:dyDescent="0.2">
      <c r="A339" s="21" t="s">
        <v>1398</v>
      </c>
      <c r="B339" s="26" t="s">
        <v>1159</v>
      </c>
      <c r="C339" s="26" t="s">
        <v>1399</v>
      </c>
      <c r="D339" s="5">
        <f ca="1">TODAY()-61</f>
        <v>45183</v>
      </c>
      <c r="E339" s="25">
        <v>564446</v>
      </c>
    </row>
    <row r="340" spans="1:5" x14ac:dyDescent="0.2">
      <c r="A340" s="21" t="s">
        <v>1340</v>
      </c>
      <c r="B340" s="26" t="s">
        <v>1159</v>
      </c>
      <c r="C340" s="26" t="s">
        <v>1341</v>
      </c>
      <c r="D340" s="5">
        <f ca="1">TODAY()-133</f>
        <v>45111</v>
      </c>
      <c r="E340" s="25">
        <v>818981</v>
      </c>
    </row>
    <row r="341" spans="1:5" x14ac:dyDescent="0.2">
      <c r="A341" s="21" t="s">
        <v>1278</v>
      </c>
      <c r="B341" s="26" t="s">
        <v>1174</v>
      </c>
      <c r="C341" s="26" t="s">
        <v>1279</v>
      </c>
      <c r="D341" s="5">
        <f ca="1">TODAY()-100</f>
        <v>45144</v>
      </c>
      <c r="E341" s="25">
        <v>1107414</v>
      </c>
    </row>
    <row r="342" spans="1:5" x14ac:dyDescent="0.2">
      <c r="A342" s="21" t="s">
        <v>1450</v>
      </c>
      <c r="B342" s="26" t="s">
        <v>1164</v>
      </c>
      <c r="C342" s="26" t="s">
        <v>1451</v>
      </c>
      <c r="D342" s="5">
        <f ca="1">TODAY()-32</f>
        <v>45212</v>
      </c>
      <c r="E342" s="25">
        <v>1140000</v>
      </c>
    </row>
    <row r="343" spans="1:5" x14ac:dyDescent="0.2">
      <c r="A343" s="21" t="s">
        <v>1418</v>
      </c>
      <c r="B343" s="26" t="s">
        <v>1174</v>
      </c>
      <c r="C343" s="26" t="s">
        <v>1419</v>
      </c>
      <c r="D343" s="5">
        <f ca="1">TODAY()-70</f>
        <v>45174</v>
      </c>
      <c r="E343" s="25">
        <v>1099526</v>
      </c>
    </row>
    <row r="344" spans="1:5" x14ac:dyDescent="0.2">
      <c r="A344" s="21" t="s">
        <v>1364</v>
      </c>
      <c r="B344" s="26" t="s">
        <v>1167</v>
      </c>
      <c r="C344" s="26" t="s">
        <v>1365</v>
      </c>
      <c r="D344" s="5">
        <f ca="1">TODAY()-31</f>
        <v>45213</v>
      </c>
      <c r="E344" s="25">
        <v>640000</v>
      </c>
    </row>
    <row r="345" spans="1:5" x14ac:dyDescent="0.2">
      <c r="A345" s="21" t="s">
        <v>1173</v>
      </c>
      <c r="B345" s="26" t="s">
        <v>1174</v>
      </c>
      <c r="C345" s="26" t="s">
        <v>1175</v>
      </c>
      <c r="D345" s="5">
        <f ca="1">TODAY()-129</f>
        <v>45115</v>
      </c>
      <c r="E345" s="25">
        <v>1352388</v>
      </c>
    </row>
    <row r="346" spans="1:5" x14ac:dyDescent="0.2">
      <c r="A346" s="21" t="s">
        <v>1356</v>
      </c>
      <c r="B346" s="26" t="s">
        <v>1174</v>
      </c>
      <c r="C346" s="26" t="s">
        <v>1357</v>
      </c>
      <c r="D346" s="5">
        <f ca="1">TODAY()-136</f>
        <v>45108</v>
      </c>
      <c r="E346" s="25">
        <v>396868</v>
      </c>
    </row>
    <row r="347" spans="1:5" x14ac:dyDescent="0.2">
      <c r="A347" s="21" t="s">
        <v>1452</v>
      </c>
      <c r="B347" s="26" t="s">
        <v>1156</v>
      </c>
      <c r="C347" s="26" t="s">
        <v>1453</v>
      </c>
      <c r="D347" s="5">
        <f ca="1">TODAY()-31</f>
        <v>45213</v>
      </c>
      <c r="E347" s="25">
        <v>460000</v>
      </c>
    </row>
    <row r="348" spans="1:5" x14ac:dyDescent="0.2">
      <c r="A348" s="21" t="s">
        <v>1408</v>
      </c>
      <c r="B348" s="26" t="s">
        <v>1164</v>
      </c>
      <c r="C348" s="26" t="s">
        <v>1409</v>
      </c>
      <c r="D348" s="5">
        <f ca="1">TODAY()-166</f>
        <v>45078</v>
      </c>
      <c r="E348" s="25">
        <v>845078</v>
      </c>
    </row>
    <row r="349" spans="1:5" x14ac:dyDescent="0.2">
      <c r="A349" s="21" t="s">
        <v>1434</v>
      </c>
      <c r="B349" s="26" t="s">
        <v>1174</v>
      </c>
      <c r="C349" s="26" t="s">
        <v>1435</v>
      </c>
      <c r="D349" s="5">
        <f ca="1">TODAY()-35</f>
        <v>45209</v>
      </c>
      <c r="E349" s="25">
        <v>864000</v>
      </c>
    </row>
    <row r="350" spans="1:5" x14ac:dyDescent="0.2">
      <c r="A350" s="21" t="s">
        <v>1196</v>
      </c>
      <c r="B350" s="26" t="s">
        <v>1156</v>
      </c>
      <c r="C350" s="26" t="s">
        <v>1197</v>
      </c>
      <c r="D350" s="5">
        <f ca="1">TODAY()-84</f>
        <v>45160</v>
      </c>
      <c r="E350" s="25">
        <v>1180310</v>
      </c>
    </row>
    <row r="351" spans="1:5" x14ac:dyDescent="0.2">
      <c r="A351" s="21" t="s">
        <v>1248</v>
      </c>
      <c r="B351" s="26" t="s">
        <v>1156</v>
      </c>
      <c r="C351" s="26" t="s">
        <v>1249</v>
      </c>
      <c r="D351" s="5">
        <f ca="1">TODAY()-142</f>
        <v>45102</v>
      </c>
      <c r="E351" s="25">
        <v>921112</v>
      </c>
    </row>
    <row r="352" spans="1:5" x14ac:dyDescent="0.2">
      <c r="A352" s="21" t="s">
        <v>1260</v>
      </c>
      <c r="B352" s="26" t="s">
        <v>1164</v>
      </c>
      <c r="C352" s="26" t="s">
        <v>1261</v>
      </c>
      <c r="D352" s="5">
        <f ca="1">TODAY()-136</f>
        <v>45108</v>
      </c>
      <c r="E352" s="25">
        <v>1261238</v>
      </c>
    </row>
    <row r="353" spans="1:5" x14ac:dyDescent="0.2">
      <c r="A353" s="21" t="s">
        <v>1330</v>
      </c>
      <c r="B353" s="26" t="s">
        <v>1167</v>
      </c>
      <c r="C353" s="26" t="s">
        <v>1331</v>
      </c>
      <c r="D353" s="5">
        <f ca="1">TODAY()-20</f>
        <v>45224</v>
      </c>
      <c r="E353" s="25">
        <v>470000</v>
      </c>
    </row>
    <row r="354" spans="1:5" x14ac:dyDescent="0.2">
      <c r="A354" s="21" t="s">
        <v>1228</v>
      </c>
      <c r="B354" s="26" t="s">
        <v>1159</v>
      </c>
      <c r="C354" s="26" t="s">
        <v>1229</v>
      </c>
      <c r="D354" s="5">
        <f ca="1">TODAY()-32</f>
        <v>45212</v>
      </c>
      <c r="E354" s="25">
        <v>721000</v>
      </c>
    </row>
    <row r="355" spans="1:5" x14ac:dyDescent="0.2">
      <c r="A355" s="21" t="s">
        <v>1388</v>
      </c>
      <c r="B355" s="26" t="s">
        <v>1164</v>
      </c>
      <c r="C355" s="26" t="s">
        <v>1389</v>
      </c>
      <c r="D355" s="5">
        <f ca="1">TODAY()-36</f>
        <v>45208</v>
      </c>
      <c r="E355" s="25">
        <v>1104000</v>
      </c>
    </row>
    <row r="356" spans="1:5" x14ac:dyDescent="0.2">
      <c r="A356" s="21" t="s">
        <v>1284</v>
      </c>
      <c r="B356" s="26" t="s">
        <v>1156</v>
      </c>
      <c r="C356" s="26" t="s">
        <v>1285</v>
      </c>
      <c r="D356" s="5">
        <f ca="1">TODAY()-126</f>
        <v>45118</v>
      </c>
      <c r="E356" s="25">
        <v>1259404</v>
      </c>
    </row>
    <row r="357" spans="1:5" x14ac:dyDescent="0.2">
      <c r="A357" s="21" t="s">
        <v>1324</v>
      </c>
      <c r="B357" s="26" t="s">
        <v>1164</v>
      </c>
      <c r="C357" s="26" t="s">
        <v>1325</v>
      </c>
      <c r="D357" s="5">
        <f ca="1">TODAY()-83</f>
        <v>45161</v>
      </c>
      <c r="E357" s="25">
        <v>597777</v>
      </c>
    </row>
    <row r="358" spans="1:5" x14ac:dyDescent="0.2">
      <c r="A358" s="21" t="s">
        <v>1316</v>
      </c>
      <c r="B358" s="26" t="s">
        <v>1167</v>
      </c>
      <c r="C358" s="26" t="s">
        <v>1317</v>
      </c>
      <c r="D358" s="5">
        <f ca="1">TODAY()-50</f>
        <v>45194</v>
      </c>
      <c r="E358" s="25">
        <v>1422400</v>
      </c>
    </row>
    <row r="359" spans="1:5" x14ac:dyDescent="0.2">
      <c r="A359" s="21" t="s">
        <v>1306</v>
      </c>
      <c r="B359" s="26" t="s">
        <v>1167</v>
      </c>
      <c r="C359" s="26" t="s">
        <v>1307</v>
      </c>
      <c r="D359" s="5">
        <f ca="1">TODAY()-78</f>
        <v>45166</v>
      </c>
      <c r="E359" s="25">
        <v>1347570</v>
      </c>
    </row>
    <row r="360" spans="1:5" x14ac:dyDescent="0.2">
      <c r="A360" s="21" t="s">
        <v>1452</v>
      </c>
      <c r="B360" s="26" t="s">
        <v>1156</v>
      </c>
      <c r="C360" s="26" t="s">
        <v>1453</v>
      </c>
      <c r="D360" s="5">
        <f ca="1">TODAY()-73</f>
        <v>45171</v>
      </c>
      <c r="E360" s="25">
        <v>540960</v>
      </c>
    </row>
    <row r="361" spans="1:5" x14ac:dyDescent="0.2">
      <c r="A361" s="21" t="s">
        <v>1298</v>
      </c>
      <c r="B361" s="26" t="s">
        <v>1164</v>
      </c>
      <c r="C361" s="26" t="s">
        <v>1299</v>
      </c>
      <c r="D361" s="5">
        <f ca="1">TODAY()-142</f>
        <v>45102</v>
      </c>
      <c r="E361" s="25">
        <v>622384</v>
      </c>
    </row>
    <row r="362" spans="1:5" x14ac:dyDescent="0.2">
      <c r="A362" s="21" t="s">
        <v>1234</v>
      </c>
      <c r="B362" s="26" t="s">
        <v>1174</v>
      </c>
      <c r="C362" s="26" t="s">
        <v>1235</v>
      </c>
      <c r="D362" s="5">
        <f ca="1">TODAY()-40</f>
        <v>45204</v>
      </c>
      <c r="E362" s="25">
        <v>927000</v>
      </c>
    </row>
    <row r="363" spans="1:5" x14ac:dyDescent="0.2">
      <c r="A363" s="21" t="s">
        <v>1163</v>
      </c>
      <c r="B363" s="26" t="s">
        <v>1164</v>
      </c>
      <c r="C363" s="26" t="s">
        <v>1165</v>
      </c>
      <c r="D363" s="5">
        <f ca="1">TODAY()-100</f>
        <v>45144</v>
      </c>
      <c r="E363" s="25">
        <v>892374</v>
      </c>
    </row>
    <row r="364" spans="1:5" x14ac:dyDescent="0.2">
      <c r="A364" s="21" t="s">
        <v>1398</v>
      </c>
      <c r="B364" s="26" t="s">
        <v>1159</v>
      </c>
      <c r="C364" s="26" t="s">
        <v>1399</v>
      </c>
      <c r="D364" s="5">
        <f ca="1">TODAY()-101</f>
        <v>45143</v>
      </c>
      <c r="E364" s="25">
        <v>553157</v>
      </c>
    </row>
    <row r="365" spans="1:5" x14ac:dyDescent="0.2">
      <c r="A365" s="21" t="s">
        <v>1314</v>
      </c>
      <c r="B365" s="26" t="s">
        <v>1159</v>
      </c>
      <c r="C365" s="26" t="s">
        <v>1315</v>
      </c>
      <c r="D365" s="5">
        <f ca="1">TODAY()-19</f>
        <v>45225</v>
      </c>
      <c r="E365" s="25">
        <v>1457000</v>
      </c>
    </row>
    <row r="366" spans="1:5" x14ac:dyDescent="0.2">
      <c r="A366" s="21" t="s">
        <v>1322</v>
      </c>
      <c r="B366" s="26" t="s">
        <v>1164</v>
      </c>
      <c r="C366" s="26" t="s">
        <v>1323</v>
      </c>
      <c r="D366" s="5">
        <f ca="1">TODAY()-88</f>
        <v>45156</v>
      </c>
      <c r="E366" s="25">
        <v>834624</v>
      </c>
    </row>
    <row r="367" spans="1:5" x14ac:dyDescent="0.2">
      <c r="A367" s="21" t="s">
        <v>1352</v>
      </c>
      <c r="B367" s="26" t="s">
        <v>1174</v>
      </c>
      <c r="C367" s="26" t="s">
        <v>1353</v>
      </c>
      <c r="D367" s="5">
        <f ca="1">TODAY()-102</f>
        <v>45142</v>
      </c>
      <c r="E367" s="25">
        <v>608580</v>
      </c>
    </row>
    <row r="368" spans="1:5" x14ac:dyDescent="0.2">
      <c r="A368" s="21" t="s">
        <v>1410</v>
      </c>
      <c r="B368" s="26" t="s">
        <v>1167</v>
      </c>
      <c r="C368" s="26" t="s">
        <v>1411</v>
      </c>
      <c r="D368" s="5">
        <f ca="1">TODAY()-51</f>
        <v>45193</v>
      </c>
      <c r="E368" s="25">
        <v>1238060</v>
      </c>
    </row>
    <row r="369" spans="1:5" x14ac:dyDescent="0.2">
      <c r="A369" s="21" t="s">
        <v>1442</v>
      </c>
      <c r="B369" s="26" t="s">
        <v>1153</v>
      </c>
      <c r="C369" s="26" t="s">
        <v>1443</v>
      </c>
      <c r="D369" s="5">
        <f ca="1">TODAY()-17</f>
        <v>45227</v>
      </c>
      <c r="E369" s="25">
        <v>705000</v>
      </c>
    </row>
    <row r="370" spans="1:5" x14ac:dyDescent="0.2">
      <c r="A370" s="21" t="s">
        <v>1338</v>
      </c>
      <c r="B370" s="26" t="s">
        <v>1159</v>
      </c>
      <c r="C370" s="26" t="s">
        <v>1339</v>
      </c>
      <c r="D370" s="5">
        <f ca="1">TODAY()-98</f>
        <v>45146</v>
      </c>
      <c r="E370" s="25">
        <v>550638</v>
      </c>
    </row>
    <row r="371" spans="1:5" x14ac:dyDescent="0.2">
      <c r="A371" s="21" t="s">
        <v>1466</v>
      </c>
      <c r="B371" s="26" t="s">
        <v>1156</v>
      </c>
      <c r="C371" s="26" t="s">
        <v>1467</v>
      </c>
      <c r="D371" s="5">
        <f ca="1">TODAY()-29</f>
        <v>45215</v>
      </c>
      <c r="E371" s="25">
        <v>675000</v>
      </c>
    </row>
    <row r="372" spans="1:5" x14ac:dyDescent="0.2">
      <c r="A372" s="21" t="s">
        <v>1468</v>
      </c>
      <c r="B372" s="26" t="s">
        <v>1159</v>
      </c>
      <c r="C372" s="26" t="s">
        <v>1469</v>
      </c>
      <c r="D372" s="5">
        <f ca="1">TODAY()-56</f>
        <v>45188</v>
      </c>
      <c r="E372" s="25">
        <v>739860</v>
      </c>
    </row>
    <row r="373" spans="1:5" x14ac:dyDescent="0.2">
      <c r="A373" s="21" t="s">
        <v>1238</v>
      </c>
      <c r="B373" s="26" t="s">
        <v>1159</v>
      </c>
      <c r="C373" s="26" t="s">
        <v>1239</v>
      </c>
      <c r="D373" s="5">
        <f ca="1">TODAY()-90</f>
        <v>45154</v>
      </c>
      <c r="E373" s="25">
        <v>624680</v>
      </c>
    </row>
    <row r="374" spans="1:5" x14ac:dyDescent="0.2">
      <c r="A374" s="21" t="s">
        <v>1166</v>
      </c>
      <c r="B374" s="26" t="s">
        <v>1167</v>
      </c>
      <c r="C374" s="26" t="s">
        <v>1168</v>
      </c>
      <c r="D374" s="5">
        <f ca="1">TODAY()-35</f>
        <v>45209</v>
      </c>
      <c r="E374" s="25">
        <v>689000</v>
      </c>
    </row>
    <row r="375" spans="1:5" x14ac:dyDescent="0.2">
      <c r="A375" s="21" t="s">
        <v>1384</v>
      </c>
      <c r="B375" s="26" t="s">
        <v>1153</v>
      </c>
      <c r="C375" s="26" t="s">
        <v>1385</v>
      </c>
      <c r="D375" s="5">
        <f ca="1">TODAY()-35</f>
        <v>45209</v>
      </c>
      <c r="E375" s="25">
        <v>1486000</v>
      </c>
    </row>
    <row r="376" spans="1:5" x14ac:dyDescent="0.2">
      <c r="A376" s="21" t="s">
        <v>1364</v>
      </c>
      <c r="B376" s="26" t="s">
        <v>1167</v>
      </c>
      <c r="C376" s="26" t="s">
        <v>1365</v>
      </c>
      <c r="D376" s="5">
        <f ca="1">TODAY()-110</f>
        <v>45134</v>
      </c>
      <c r="E376" s="25">
        <v>574829</v>
      </c>
    </row>
    <row r="377" spans="1:5" x14ac:dyDescent="0.2">
      <c r="A377" s="21" t="s">
        <v>1352</v>
      </c>
      <c r="B377" s="26" t="s">
        <v>1174</v>
      </c>
      <c r="C377" s="26" t="s">
        <v>1353</v>
      </c>
      <c r="D377" s="5">
        <f ca="1">TODAY()-32</f>
        <v>45212</v>
      </c>
      <c r="E377" s="25">
        <v>540000</v>
      </c>
    </row>
    <row r="378" spans="1:5" x14ac:dyDescent="0.2">
      <c r="A378" s="21" t="s">
        <v>1282</v>
      </c>
      <c r="B378" s="26" t="s">
        <v>1156</v>
      </c>
      <c r="C378" s="26" t="s">
        <v>1283</v>
      </c>
      <c r="D378" s="5">
        <f ca="1">TODAY()-67</f>
        <v>45177</v>
      </c>
      <c r="E378" s="25">
        <v>464256</v>
      </c>
    </row>
    <row r="379" spans="1:5" x14ac:dyDescent="0.2">
      <c r="A379" s="21" t="s">
        <v>1246</v>
      </c>
      <c r="B379" s="26" t="s">
        <v>1156</v>
      </c>
      <c r="C379" s="26" t="s">
        <v>1247</v>
      </c>
      <c r="D379" s="5">
        <f ca="1">TODAY()-62</f>
        <v>45182</v>
      </c>
      <c r="E379" s="25">
        <v>1178290</v>
      </c>
    </row>
    <row r="380" spans="1:5" x14ac:dyDescent="0.2">
      <c r="A380" s="21" t="s">
        <v>1308</v>
      </c>
      <c r="B380" s="26" t="s">
        <v>1153</v>
      </c>
      <c r="C380" s="26" t="s">
        <v>1309</v>
      </c>
      <c r="D380" s="5">
        <f ca="1">TODAY()-47</f>
        <v>45197</v>
      </c>
      <c r="E380" s="25">
        <v>969420</v>
      </c>
    </row>
    <row r="381" spans="1:5" x14ac:dyDescent="0.2">
      <c r="A381" s="21" t="s">
        <v>1464</v>
      </c>
      <c r="B381" s="26" t="s">
        <v>1153</v>
      </c>
      <c r="C381" s="26" t="s">
        <v>1465</v>
      </c>
      <c r="D381" s="5">
        <f ca="1">TODAY()-18</f>
        <v>45226</v>
      </c>
      <c r="E381" s="25">
        <v>1451000</v>
      </c>
    </row>
    <row r="382" spans="1:5" x14ac:dyDescent="0.2">
      <c r="A382" s="21" t="s">
        <v>1282</v>
      </c>
      <c r="B382" s="26" t="s">
        <v>1156</v>
      </c>
      <c r="C382" s="26" t="s">
        <v>1283</v>
      </c>
      <c r="D382" s="5">
        <f ca="1">TODAY()-52</f>
        <v>45192</v>
      </c>
      <c r="E382" s="25">
        <v>499200</v>
      </c>
    </row>
    <row r="383" spans="1:5" x14ac:dyDescent="0.2">
      <c r="A383" s="21" t="s">
        <v>1376</v>
      </c>
      <c r="B383" s="26" t="s">
        <v>1156</v>
      </c>
      <c r="C383" s="26" t="s">
        <v>1377</v>
      </c>
      <c r="D383" s="5">
        <f ca="1">TODAY()-50</f>
        <v>45194</v>
      </c>
      <c r="E383" s="25">
        <v>518840</v>
      </c>
    </row>
    <row r="384" spans="1:5" x14ac:dyDescent="0.2">
      <c r="A384" s="21" t="s">
        <v>1470</v>
      </c>
      <c r="B384" s="26" t="s">
        <v>1153</v>
      </c>
      <c r="C384" s="26" t="s">
        <v>1471</v>
      </c>
      <c r="D384" s="5">
        <f ca="1">TODAY()-62</f>
        <v>45182</v>
      </c>
      <c r="E384" s="25">
        <v>557560</v>
      </c>
    </row>
    <row r="385" spans="1:5" x14ac:dyDescent="0.2">
      <c r="A385" s="21" t="s">
        <v>1320</v>
      </c>
      <c r="B385" s="26" t="s">
        <v>1159</v>
      </c>
      <c r="C385" s="26" t="s">
        <v>1321</v>
      </c>
      <c r="D385" s="5">
        <f ca="1">TODAY()-66</f>
        <v>45178</v>
      </c>
      <c r="E385" s="25">
        <v>433500</v>
      </c>
    </row>
    <row r="386" spans="1:5" x14ac:dyDescent="0.2">
      <c r="A386" s="21" t="s">
        <v>1400</v>
      </c>
      <c r="B386" s="26" t="s">
        <v>1167</v>
      </c>
      <c r="C386" s="26" t="s">
        <v>1401</v>
      </c>
      <c r="D386" s="5">
        <f ca="1">TODAY()-84</f>
        <v>45160</v>
      </c>
      <c r="E386" s="25">
        <v>825360</v>
      </c>
    </row>
    <row r="387" spans="1:5" x14ac:dyDescent="0.2">
      <c r="A387" s="21" t="s">
        <v>1454</v>
      </c>
      <c r="B387" s="26" t="s">
        <v>1159</v>
      </c>
      <c r="C387" s="26" t="s">
        <v>1455</v>
      </c>
      <c r="D387" s="5">
        <f ca="1">TODAY()-110</f>
        <v>45134</v>
      </c>
      <c r="E387" s="25">
        <v>1470617</v>
      </c>
    </row>
    <row r="388" spans="1:5" x14ac:dyDescent="0.2">
      <c r="A388" s="21" t="s">
        <v>1272</v>
      </c>
      <c r="B388" s="26" t="s">
        <v>1164</v>
      </c>
      <c r="C388" s="26" t="s">
        <v>1273</v>
      </c>
      <c r="D388" s="5">
        <f ca="1">TODAY()-67</f>
        <v>45177</v>
      </c>
      <c r="E388" s="25">
        <v>1539850</v>
      </c>
    </row>
    <row r="389" spans="1:5" x14ac:dyDescent="0.2">
      <c r="A389" s="21" t="s">
        <v>1180</v>
      </c>
      <c r="B389" s="26" t="s">
        <v>1164</v>
      </c>
      <c r="C389" s="26" t="s">
        <v>1181</v>
      </c>
      <c r="D389" s="5">
        <f ca="1">TODAY()-82</f>
        <v>45162</v>
      </c>
      <c r="E389" s="25">
        <v>471353</v>
      </c>
    </row>
    <row r="390" spans="1:5" x14ac:dyDescent="0.2">
      <c r="A390" s="21" t="s">
        <v>1152</v>
      </c>
      <c r="B390" s="26" t="s">
        <v>1153</v>
      </c>
      <c r="C390" s="26" t="s">
        <v>1154</v>
      </c>
      <c r="D390" s="5">
        <f ca="1">TODAY()-88</f>
        <v>45156</v>
      </c>
      <c r="E390" s="25">
        <v>1127305</v>
      </c>
    </row>
    <row r="391" spans="1:5" x14ac:dyDescent="0.2">
      <c r="A391" s="21" t="s">
        <v>1392</v>
      </c>
      <c r="B391" s="26" t="s">
        <v>1167</v>
      </c>
      <c r="C391" s="26" t="s">
        <v>1393</v>
      </c>
      <c r="D391" s="5">
        <f ca="1">TODAY()-40</f>
        <v>45204</v>
      </c>
      <c r="E391" s="25">
        <v>566000</v>
      </c>
    </row>
    <row r="392" spans="1:5" x14ac:dyDescent="0.2">
      <c r="A392" s="21" t="s">
        <v>1186</v>
      </c>
      <c r="B392" s="26" t="s">
        <v>1153</v>
      </c>
      <c r="C392" s="26" t="s">
        <v>1187</v>
      </c>
      <c r="D392" s="5">
        <f ca="1">TODAY()-71</f>
        <v>45173</v>
      </c>
      <c r="E392" s="25">
        <v>855000</v>
      </c>
    </row>
    <row r="393" spans="1:5" x14ac:dyDescent="0.2">
      <c r="A393" s="21" t="s">
        <v>1420</v>
      </c>
      <c r="B393" s="26" t="s">
        <v>1159</v>
      </c>
      <c r="C393" s="26" t="s">
        <v>1421</v>
      </c>
      <c r="D393" s="5">
        <f ca="1">TODAY()-111</f>
        <v>45133</v>
      </c>
      <c r="E393" s="25">
        <v>472373</v>
      </c>
    </row>
    <row r="394" spans="1:5" x14ac:dyDescent="0.2">
      <c r="A394" s="21" t="s">
        <v>1472</v>
      </c>
      <c r="B394" s="26" t="s">
        <v>1174</v>
      </c>
      <c r="C394" s="26" t="s">
        <v>1473</v>
      </c>
      <c r="D394" s="5">
        <f ca="1">TODAY()-38</f>
        <v>45206</v>
      </c>
      <c r="E394" s="25">
        <v>967000</v>
      </c>
    </row>
    <row r="395" spans="1:5" x14ac:dyDescent="0.2">
      <c r="A395" s="21" t="s">
        <v>1256</v>
      </c>
      <c r="B395" s="26" t="s">
        <v>1167</v>
      </c>
      <c r="C395" s="26" t="s">
        <v>1257</v>
      </c>
      <c r="D395" s="5">
        <f ca="1">TODAY()-188</f>
        <v>45056</v>
      </c>
      <c r="E395" s="25">
        <v>1122494</v>
      </c>
    </row>
    <row r="396" spans="1:5" x14ac:dyDescent="0.2">
      <c r="A396" s="21" t="s">
        <v>1366</v>
      </c>
      <c r="B396" s="26" t="s">
        <v>1156</v>
      </c>
      <c r="C396" s="26" t="s">
        <v>1367</v>
      </c>
      <c r="D396" s="5">
        <f ca="1">TODAY()-73</f>
        <v>45171</v>
      </c>
      <c r="E396" s="25">
        <v>621213</v>
      </c>
    </row>
    <row r="397" spans="1:5" x14ac:dyDescent="0.2">
      <c r="A397" s="21" t="s">
        <v>1474</v>
      </c>
      <c r="B397" s="26" t="s">
        <v>1153</v>
      </c>
      <c r="C397" s="26" t="s">
        <v>1475</v>
      </c>
      <c r="D397" s="5">
        <f ca="1">TODAY()-56</f>
        <v>45188</v>
      </c>
      <c r="E397" s="25">
        <v>1022320</v>
      </c>
    </row>
    <row r="398" spans="1:5" x14ac:dyDescent="0.2">
      <c r="A398" s="21" t="s">
        <v>1454</v>
      </c>
      <c r="B398" s="26" t="s">
        <v>1159</v>
      </c>
      <c r="C398" s="26" t="s">
        <v>1455</v>
      </c>
      <c r="D398" s="5">
        <f ca="1">TODAY()-139</f>
        <v>45105</v>
      </c>
      <c r="E398" s="25">
        <v>1455910</v>
      </c>
    </row>
    <row r="399" spans="1:5" x14ac:dyDescent="0.2">
      <c r="A399" s="21" t="s">
        <v>1444</v>
      </c>
      <c r="B399" s="26" t="s">
        <v>1174</v>
      </c>
      <c r="C399" s="26" t="s">
        <v>1445</v>
      </c>
      <c r="D399" s="5">
        <f ca="1">TODAY()-143</f>
        <v>45101</v>
      </c>
      <c r="E399" s="25">
        <v>537849</v>
      </c>
    </row>
    <row r="400" spans="1:5" x14ac:dyDescent="0.2">
      <c r="A400" s="21" t="s">
        <v>1268</v>
      </c>
      <c r="B400" s="26" t="s">
        <v>1164</v>
      </c>
      <c r="C400" s="26" t="s">
        <v>1269</v>
      </c>
      <c r="D400" s="5">
        <f ca="1">TODAY()-25</f>
        <v>45219</v>
      </c>
      <c r="E400" s="25">
        <v>1004000</v>
      </c>
    </row>
    <row r="401" spans="1:5" x14ac:dyDescent="0.2">
      <c r="A401" s="21" t="s">
        <v>1292</v>
      </c>
      <c r="B401" s="26" t="s">
        <v>1159</v>
      </c>
      <c r="C401" s="26" t="s">
        <v>1293</v>
      </c>
      <c r="D401" s="5">
        <f ca="1">TODAY()-84</f>
        <v>45160</v>
      </c>
      <c r="E401" s="25">
        <v>660019</v>
      </c>
    </row>
    <row r="402" spans="1:5" x14ac:dyDescent="0.2">
      <c r="A402" s="21" t="s">
        <v>1284</v>
      </c>
      <c r="B402" s="26" t="s">
        <v>1156</v>
      </c>
      <c r="C402" s="26" t="s">
        <v>1285</v>
      </c>
      <c r="D402" s="5">
        <f ca="1">TODAY()-33</f>
        <v>45211</v>
      </c>
      <c r="E402" s="25">
        <v>1161090</v>
      </c>
    </row>
    <row r="403" spans="1:5" x14ac:dyDescent="0.2">
      <c r="A403" s="21" t="s">
        <v>1184</v>
      </c>
      <c r="B403" s="26" t="s">
        <v>1153</v>
      </c>
      <c r="C403" s="26" t="s">
        <v>1185</v>
      </c>
      <c r="D403" s="5">
        <f ca="1">TODAY()-53</f>
        <v>45191</v>
      </c>
      <c r="E403" s="25">
        <v>901175</v>
      </c>
    </row>
    <row r="404" spans="1:5" x14ac:dyDescent="0.2">
      <c r="A404" s="21" t="s">
        <v>1163</v>
      </c>
      <c r="B404" s="26" t="s">
        <v>1164</v>
      </c>
      <c r="C404" s="26" t="s">
        <v>1165</v>
      </c>
      <c r="D404" s="5">
        <f ca="1">TODAY()-82</f>
        <v>45162</v>
      </c>
      <c r="E404" s="25">
        <v>782784</v>
      </c>
    </row>
    <row r="405" spans="1:5" x14ac:dyDescent="0.2">
      <c r="A405" s="21" t="s">
        <v>1312</v>
      </c>
      <c r="B405" s="26" t="s">
        <v>1174</v>
      </c>
      <c r="C405" s="26" t="s">
        <v>1313</v>
      </c>
      <c r="D405" s="5">
        <f ca="1">TODAY()-52</f>
        <v>45192</v>
      </c>
      <c r="E405" s="25">
        <v>682000</v>
      </c>
    </row>
    <row r="406" spans="1:5" x14ac:dyDescent="0.2">
      <c r="A406" s="21" t="s">
        <v>1208</v>
      </c>
      <c r="B406" s="26" t="s">
        <v>1156</v>
      </c>
      <c r="C406" s="26" t="s">
        <v>1209</v>
      </c>
      <c r="D406" s="5">
        <f ca="1">TODAY()-198</f>
        <v>45046</v>
      </c>
      <c r="E406" s="25">
        <v>902677</v>
      </c>
    </row>
    <row r="407" spans="1:5" x14ac:dyDescent="0.2">
      <c r="A407" s="21" t="s">
        <v>1161</v>
      </c>
      <c r="B407" s="26" t="s">
        <v>1153</v>
      </c>
      <c r="C407" s="26" t="s">
        <v>1162</v>
      </c>
      <c r="D407" s="5">
        <f ca="1">TODAY()-64</f>
        <v>45180</v>
      </c>
      <c r="E407" s="25">
        <v>548599</v>
      </c>
    </row>
    <row r="408" spans="1:5" x14ac:dyDescent="0.2">
      <c r="A408" s="21" t="s">
        <v>1324</v>
      </c>
      <c r="B408" s="26" t="s">
        <v>1164</v>
      </c>
      <c r="C408" s="26" t="s">
        <v>1325</v>
      </c>
      <c r="D408" s="5">
        <f ca="1">TODAY()-138</f>
        <v>45106</v>
      </c>
      <c r="E408" s="25">
        <v>600408</v>
      </c>
    </row>
    <row r="409" spans="1:5" x14ac:dyDescent="0.2">
      <c r="A409" s="21" t="s">
        <v>1454</v>
      </c>
      <c r="B409" s="26" t="s">
        <v>1159</v>
      </c>
      <c r="C409" s="26" t="s">
        <v>1455</v>
      </c>
      <c r="D409" s="5">
        <f ca="1">TODAY()-23</f>
        <v>45221</v>
      </c>
      <c r="E409" s="25">
        <v>1414000</v>
      </c>
    </row>
    <row r="410" spans="1:5" x14ac:dyDescent="0.2">
      <c r="A410" s="21" t="s">
        <v>1226</v>
      </c>
      <c r="B410" s="26" t="s">
        <v>1174</v>
      </c>
      <c r="C410" s="26" t="s">
        <v>1227</v>
      </c>
      <c r="D410" s="5">
        <f ca="1">TODAY()-18</f>
        <v>45226</v>
      </c>
      <c r="E410" s="25">
        <v>747000</v>
      </c>
    </row>
    <row r="411" spans="1:5" x14ac:dyDescent="0.2">
      <c r="A411" s="21" t="s">
        <v>1346</v>
      </c>
      <c r="B411" s="26" t="s">
        <v>1164</v>
      </c>
      <c r="C411" s="26" t="s">
        <v>1347</v>
      </c>
      <c r="D411" s="5">
        <f ca="1">TODAY()-33</f>
        <v>45211</v>
      </c>
      <c r="E411" s="25">
        <v>1240920</v>
      </c>
    </row>
    <row r="412" spans="1:5" x14ac:dyDescent="0.2">
      <c r="A412" s="21" t="s">
        <v>1302</v>
      </c>
      <c r="B412" s="26" t="s">
        <v>1156</v>
      </c>
      <c r="C412" s="26" t="s">
        <v>1303</v>
      </c>
      <c r="D412" s="5">
        <f ca="1">TODAY()-136</f>
        <v>45108</v>
      </c>
      <c r="E412" s="25">
        <v>842824</v>
      </c>
    </row>
    <row r="413" spans="1:5" x14ac:dyDescent="0.2">
      <c r="A413" s="21" t="s">
        <v>1222</v>
      </c>
      <c r="B413" s="26" t="s">
        <v>1153</v>
      </c>
      <c r="C413" s="26" t="s">
        <v>1223</v>
      </c>
      <c r="D413" s="5">
        <f ca="1">TODAY()-66</f>
        <v>45178</v>
      </c>
      <c r="E413" s="25">
        <v>752833</v>
      </c>
    </row>
    <row r="414" spans="1:5" x14ac:dyDescent="0.2">
      <c r="A414" s="21" t="s">
        <v>1426</v>
      </c>
      <c r="B414" s="26" t="s">
        <v>1164</v>
      </c>
      <c r="C414" s="26" t="s">
        <v>1427</v>
      </c>
      <c r="D414" s="5">
        <f ca="1">TODAY()-37</f>
        <v>45207</v>
      </c>
      <c r="E414" s="25">
        <v>1108000</v>
      </c>
    </row>
    <row r="415" spans="1:5" x14ac:dyDescent="0.2">
      <c r="A415" s="21" t="s">
        <v>1436</v>
      </c>
      <c r="B415" s="26" t="s">
        <v>1167</v>
      </c>
      <c r="C415" s="26" t="s">
        <v>1437</v>
      </c>
      <c r="D415" s="5">
        <f ca="1">TODAY()-105</f>
        <v>45139</v>
      </c>
      <c r="E415" s="25">
        <v>1267339</v>
      </c>
    </row>
    <row r="416" spans="1:5" x14ac:dyDescent="0.2">
      <c r="A416" s="21" t="s">
        <v>1262</v>
      </c>
      <c r="B416" s="26" t="s">
        <v>1174</v>
      </c>
      <c r="C416" s="26" t="s">
        <v>1263</v>
      </c>
      <c r="D416" s="5">
        <f ca="1">TODAY()-189</f>
        <v>45055</v>
      </c>
      <c r="E416" s="25">
        <v>574668</v>
      </c>
    </row>
    <row r="417" spans="1:5" x14ac:dyDescent="0.2">
      <c r="A417" s="21" t="s">
        <v>1476</v>
      </c>
      <c r="B417" s="26" t="s">
        <v>1167</v>
      </c>
      <c r="C417" s="26" t="s">
        <v>1477</v>
      </c>
      <c r="D417" s="5">
        <f ca="1">TODAY()-56</f>
        <v>45188</v>
      </c>
      <c r="E417" s="25">
        <v>475200</v>
      </c>
    </row>
    <row r="418" spans="1:5" x14ac:dyDescent="0.2">
      <c r="A418" s="21" t="s">
        <v>1366</v>
      </c>
      <c r="B418" s="26" t="s">
        <v>1156</v>
      </c>
      <c r="C418" s="26" t="s">
        <v>1367</v>
      </c>
      <c r="D418" s="5">
        <f ca="1">TODAY()-88</f>
        <v>45156</v>
      </c>
      <c r="E418" s="25">
        <v>615001</v>
      </c>
    </row>
    <row r="419" spans="1:5" x14ac:dyDescent="0.2">
      <c r="A419" s="21" t="s">
        <v>1344</v>
      </c>
      <c r="B419" s="26" t="s">
        <v>1153</v>
      </c>
      <c r="C419" s="26" t="s">
        <v>1345</v>
      </c>
      <c r="D419" s="5">
        <f ca="1">TODAY()-164</f>
        <v>45080</v>
      </c>
      <c r="E419" s="25">
        <v>571278</v>
      </c>
    </row>
    <row r="420" spans="1:5" x14ac:dyDescent="0.2">
      <c r="A420" s="21" t="s">
        <v>1464</v>
      </c>
      <c r="B420" s="26" t="s">
        <v>1153</v>
      </c>
      <c r="C420" s="26" t="s">
        <v>1465</v>
      </c>
      <c r="D420" s="5">
        <f ca="1">TODAY()-76</f>
        <v>45168</v>
      </c>
      <c r="E420" s="25">
        <v>1521519</v>
      </c>
    </row>
    <row r="421" spans="1:5" x14ac:dyDescent="0.2">
      <c r="A421" s="21" t="s">
        <v>1198</v>
      </c>
      <c r="B421" s="26" t="s">
        <v>1167</v>
      </c>
      <c r="C421" s="26" t="s">
        <v>1199</v>
      </c>
      <c r="D421" s="5">
        <f ca="1">TODAY()-83</f>
        <v>45161</v>
      </c>
      <c r="E421" s="25">
        <v>935220</v>
      </c>
    </row>
    <row r="422" spans="1:5" x14ac:dyDescent="0.2">
      <c r="A422" s="21" t="s">
        <v>1458</v>
      </c>
      <c r="B422" s="26" t="s">
        <v>1153</v>
      </c>
      <c r="C422" s="26" t="s">
        <v>1459</v>
      </c>
      <c r="D422" s="5">
        <f ca="1">TODAY()-55</f>
        <v>45189</v>
      </c>
      <c r="E422" s="25">
        <v>806650</v>
      </c>
    </row>
    <row r="423" spans="1:5" x14ac:dyDescent="0.2">
      <c r="A423" s="21" t="s">
        <v>1248</v>
      </c>
      <c r="B423" s="26" t="s">
        <v>1156</v>
      </c>
      <c r="C423" s="26" t="s">
        <v>1249</v>
      </c>
      <c r="D423" s="5">
        <f ca="1">TODAY()-112</f>
        <v>45132</v>
      </c>
      <c r="E423" s="25">
        <v>852881</v>
      </c>
    </row>
    <row r="424" spans="1:5" x14ac:dyDescent="0.2">
      <c r="A424" s="21" t="s">
        <v>1408</v>
      </c>
      <c r="B424" s="26" t="s">
        <v>1164</v>
      </c>
      <c r="C424" s="26" t="s">
        <v>1409</v>
      </c>
      <c r="D424" s="5">
        <f ca="1">TODAY()-36</f>
        <v>45208</v>
      </c>
      <c r="E424" s="25">
        <v>768000</v>
      </c>
    </row>
    <row r="425" spans="1:5" x14ac:dyDescent="0.2">
      <c r="A425" s="21" t="s">
        <v>1408</v>
      </c>
      <c r="B425" s="26" t="s">
        <v>1164</v>
      </c>
      <c r="C425" s="26" t="s">
        <v>1409</v>
      </c>
      <c r="D425" s="5">
        <f ca="1">TODAY()-190</f>
        <v>45054</v>
      </c>
      <c r="E425" s="25">
        <v>861980</v>
      </c>
    </row>
    <row r="426" spans="1:5" x14ac:dyDescent="0.2">
      <c r="A426" s="21" t="s">
        <v>1250</v>
      </c>
      <c r="B426" s="26" t="s">
        <v>1174</v>
      </c>
      <c r="C426" s="26" t="s">
        <v>1251</v>
      </c>
      <c r="D426" s="5">
        <f ca="1">TODAY()-151</f>
        <v>45093</v>
      </c>
      <c r="E426" s="25">
        <v>585530</v>
      </c>
    </row>
    <row r="427" spans="1:5" x14ac:dyDescent="0.2">
      <c r="A427" s="21" t="s">
        <v>1358</v>
      </c>
      <c r="B427" s="26" t="s">
        <v>1174</v>
      </c>
      <c r="C427" s="26" t="s">
        <v>1359</v>
      </c>
      <c r="D427" s="5">
        <f ca="1">TODAY()-49</f>
        <v>45195</v>
      </c>
      <c r="E427" s="25">
        <v>989400</v>
      </c>
    </row>
    <row r="428" spans="1:5" x14ac:dyDescent="0.2">
      <c r="A428" s="21" t="s">
        <v>1240</v>
      </c>
      <c r="B428" s="26" t="s">
        <v>1153</v>
      </c>
      <c r="C428" s="26" t="s">
        <v>1241</v>
      </c>
      <c r="D428" s="5">
        <f ca="1">TODAY()-25</f>
        <v>45219</v>
      </c>
      <c r="E428" s="25">
        <v>1033000</v>
      </c>
    </row>
    <row r="429" spans="1:5" x14ac:dyDescent="0.2">
      <c r="A429" s="21" t="s">
        <v>1171</v>
      </c>
      <c r="B429" s="26" t="s">
        <v>1159</v>
      </c>
      <c r="C429" s="26" t="s">
        <v>1172</v>
      </c>
      <c r="D429" s="5">
        <f ca="1">TODAY()-158</f>
        <v>45086</v>
      </c>
      <c r="E429" s="25">
        <v>595730</v>
      </c>
    </row>
    <row r="430" spans="1:5" x14ac:dyDescent="0.2">
      <c r="A430" s="21" t="s">
        <v>1210</v>
      </c>
      <c r="B430" s="26" t="s">
        <v>1174</v>
      </c>
      <c r="C430" s="26" t="s">
        <v>1211</v>
      </c>
      <c r="D430" s="5">
        <f ca="1">TODAY()-79</f>
        <v>45165</v>
      </c>
      <c r="E430" s="25">
        <v>726336</v>
      </c>
    </row>
    <row r="431" spans="1:5" x14ac:dyDescent="0.2">
      <c r="A431" s="21" t="s">
        <v>1290</v>
      </c>
      <c r="B431" s="26" t="s">
        <v>1153</v>
      </c>
      <c r="C431" s="26" t="s">
        <v>1291</v>
      </c>
      <c r="D431" s="5">
        <f ca="1">TODAY()-110</f>
        <v>45134</v>
      </c>
      <c r="E431" s="25">
        <v>671489</v>
      </c>
    </row>
    <row r="432" spans="1:5" x14ac:dyDescent="0.2">
      <c r="A432" s="21" t="s">
        <v>1360</v>
      </c>
      <c r="B432" s="26" t="s">
        <v>1159</v>
      </c>
      <c r="C432" s="26" t="s">
        <v>1361</v>
      </c>
      <c r="D432" s="5">
        <f ca="1">TODAY()-102</f>
        <v>45142</v>
      </c>
      <c r="E432" s="25">
        <v>765225</v>
      </c>
    </row>
    <row r="433" spans="1:5" x14ac:dyDescent="0.2">
      <c r="A433" s="21" t="s">
        <v>1394</v>
      </c>
      <c r="B433" s="26" t="s">
        <v>1156</v>
      </c>
      <c r="C433" s="26" t="s">
        <v>1395</v>
      </c>
      <c r="D433" s="5">
        <f ca="1">TODAY()-23</f>
        <v>45221</v>
      </c>
      <c r="E433" s="25">
        <v>1157000</v>
      </c>
    </row>
    <row r="434" spans="1:5" x14ac:dyDescent="0.2">
      <c r="A434" s="21" t="s">
        <v>1478</v>
      </c>
      <c r="B434" s="26" t="s">
        <v>1164</v>
      </c>
      <c r="C434" s="26" t="s">
        <v>1479</v>
      </c>
      <c r="D434" s="5">
        <f ca="1">TODAY()-17</f>
        <v>45227</v>
      </c>
      <c r="E434" s="25">
        <v>1152000</v>
      </c>
    </row>
    <row r="435" spans="1:5" x14ac:dyDescent="0.2">
      <c r="A435" s="21" t="s">
        <v>1288</v>
      </c>
      <c r="B435" s="26" t="s">
        <v>1167</v>
      </c>
      <c r="C435" s="26" t="s">
        <v>1289</v>
      </c>
      <c r="D435" s="5">
        <f ca="1">TODAY()-50</f>
        <v>45194</v>
      </c>
      <c r="E435" s="25">
        <v>1467180</v>
      </c>
    </row>
    <row r="436" spans="1:5" x14ac:dyDescent="0.2">
      <c r="A436" s="21" t="s">
        <v>1428</v>
      </c>
      <c r="B436" s="26" t="s">
        <v>1174</v>
      </c>
      <c r="C436" s="26" t="s">
        <v>1429</v>
      </c>
      <c r="D436" s="5">
        <f ca="1">TODAY()-53</f>
        <v>45191</v>
      </c>
      <c r="E436" s="25">
        <v>1096540</v>
      </c>
    </row>
    <row r="437" spans="1:5" x14ac:dyDescent="0.2">
      <c r="A437" s="21" t="s">
        <v>1208</v>
      </c>
      <c r="B437" s="26" t="s">
        <v>1156</v>
      </c>
      <c r="C437" s="26" t="s">
        <v>1209</v>
      </c>
      <c r="D437" s="5">
        <f ca="1">TODAY()-153</f>
        <v>45091</v>
      </c>
      <c r="E437" s="25">
        <v>947891</v>
      </c>
    </row>
    <row r="438" spans="1:5" x14ac:dyDescent="0.2">
      <c r="A438" s="21" t="s">
        <v>1262</v>
      </c>
      <c r="B438" s="26" t="s">
        <v>1174</v>
      </c>
      <c r="C438" s="26" t="s">
        <v>1263</v>
      </c>
      <c r="D438" s="5">
        <f ca="1">TODAY()-157</f>
        <v>45087</v>
      </c>
      <c r="E438" s="25">
        <v>547303</v>
      </c>
    </row>
    <row r="439" spans="1:5" x14ac:dyDescent="0.2">
      <c r="A439" s="21" t="s">
        <v>1462</v>
      </c>
      <c r="B439" s="26" t="s">
        <v>1167</v>
      </c>
      <c r="C439" s="26" t="s">
        <v>1463</v>
      </c>
      <c r="D439" s="5">
        <f ca="1">TODAY()-73</f>
        <v>45171</v>
      </c>
      <c r="E439" s="25">
        <v>1181560</v>
      </c>
    </row>
    <row r="440" spans="1:5" x14ac:dyDescent="0.2">
      <c r="A440" s="21" t="s">
        <v>1208</v>
      </c>
      <c r="B440" s="26" t="s">
        <v>1156</v>
      </c>
      <c r="C440" s="26" t="s">
        <v>1209</v>
      </c>
      <c r="D440" s="5">
        <f ca="1">TODAY()-45</f>
        <v>45199</v>
      </c>
      <c r="E440" s="25">
        <v>815100</v>
      </c>
    </row>
    <row r="441" spans="1:5" x14ac:dyDescent="0.2">
      <c r="A441" s="21" t="s">
        <v>1444</v>
      </c>
      <c r="B441" s="26" t="s">
        <v>1174</v>
      </c>
      <c r="C441" s="26" t="s">
        <v>1445</v>
      </c>
      <c r="D441" s="5">
        <f ca="1">TODAY()-112</f>
        <v>45132</v>
      </c>
      <c r="E441" s="25">
        <v>618217</v>
      </c>
    </row>
    <row r="442" spans="1:5" x14ac:dyDescent="0.2">
      <c r="A442" s="21" t="s">
        <v>1480</v>
      </c>
      <c r="B442" s="26" t="s">
        <v>1153</v>
      </c>
      <c r="C442" s="26" t="s">
        <v>1481</v>
      </c>
      <c r="D442" s="5">
        <f ca="1">TODAY()-49</f>
        <v>45195</v>
      </c>
      <c r="E442" s="25">
        <v>620500</v>
      </c>
    </row>
    <row r="443" spans="1:5" x14ac:dyDescent="0.2">
      <c r="A443" s="21" t="s">
        <v>1276</v>
      </c>
      <c r="B443" s="26" t="s">
        <v>1167</v>
      </c>
      <c r="C443" s="26" t="s">
        <v>1277</v>
      </c>
      <c r="D443" s="5">
        <f ca="1">TODAY()-170</f>
        <v>45074</v>
      </c>
      <c r="E443" s="25">
        <v>420431</v>
      </c>
    </row>
    <row r="444" spans="1:5" x14ac:dyDescent="0.2">
      <c r="A444" s="21" t="s">
        <v>1330</v>
      </c>
      <c r="B444" s="26" t="s">
        <v>1167</v>
      </c>
      <c r="C444" s="26" t="s">
        <v>1331</v>
      </c>
      <c r="D444" s="5">
        <f ca="1">TODAY()-101</f>
        <v>45143</v>
      </c>
      <c r="E444" s="25">
        <v>665734</v>
      </c>
    </row>
    <row r="445" spans="1:5" x14ac:dyDescent="0.2">
      <c r="A445" s="21" t="s">
        <v>1458</v>
      </c>
      <c r="B445" s="26" t="s">
        <v>1153</v>
      </c>
      <c r="C445" s="26" t="s">
        <v>1459</v>
      </c>
      <c r="D445" s="5">
        <f ca="1">TODAY()-94</f>
        <v>45150</v>
      </c>
      <c r="E445" s="25">
        <v>701786</v>
      </c>
    </row>
    <row r="446" spans="1:5" x14ac:dyDescent="0.2">
      <c r="A446" s="21" t="s">
        <v>1260</v>
      </c>
      <c r="B446" s="26" t="s">
        <v>1164</v>
      </c>
      <c r="C446" s="26" t="s">
        <v>1261</v>
      </c>
      <c r="D446" s="5">
        <f ca="1">TODAY()-169</f>
        <v>45075</v>
      </c>
      <c r="E446" s="25">
        <v>1286462</v>
      </c>
    </row>
    <row r="447" spans="1:5" x14ac:dyDescent="0.2">
      <c r="A447" s="21" t="s">
        <v>1390</v>
      </c>
      <c r="B447" s="26" t="s">
        <v>1174</v>
      </c>
      <c r="C447" s="26" t="s">
        <v>1391</v>
      </c>
      <c r="D447" s="5">
        <f ca="1">TODAY()-84</f>
        <v>45160</v>
      </c>
      <c r="E447" s="25">
        <v>744732</v>
      </c>
    </row>
    <row r="448" spans="1:5" x14ac:dyDescent="0.2">
      <c r="A448" s="21" t="s">
        <v>1468</v>
      </c>
      <c r="B448" s="26" t="s">
        <v>1159</v>
      </c>
      <c r="C448" s="26" t="s">
        <v>1469</v>
      </c>
      <c r="D448" s="5">
        <f ca="1">TODAY()-26</f>
        <v>45218</v>
      </c>
      <c r="E448" s="25">
        <v>649000</v>
      </c>
    </row>
    <row r="449" spans="1:5" x14ac:dyDescent="0.2">
      <c r="A449" s="21" t="s">
        <v>1284</v>
      </c>
      <c r="B449" s="26" t="s">
        <v>1156</v>
      </c>
      <c r="C449" s="26" t="s">
        <v>1285</v>
      </c>
      <c r="D449" s="5">
        <f ca="1">TODAY()-15</f>
        <v>45229</v>
      </c>
      <c r="E449" s="25">
        <v>1197000</v>
      </c>
    </row>
    <row r="450" spans="1:5" x14ac:dyDescent="0.2">
      <c r="A450" s="21" t="s">
        <v>1250</v>
      </c>
      <c r="B450" s="26" t="s">
        <v>1174</v>
      </c>
      <c r="C450" s="26" t="s">
        <v>1251</v>
      </c>
      <c r="D450" s="5">
        <f ca="1">TODAY()-135</f>
        <v>45109</v>
      </c>
      <c r="E450" s="25">
        <v>657899</v>
      </c>
    </row>
    <row r="451" spans="1:5" x14ac:dyDescent="0.2">
      <c r="A451" s="21" t="s">
        <v>1470</v>
      </c>
      <c r="B451" s="26" t="s">
        <v>1153</v>
      </c>
      <c r="C451" s="26" t="s">
        <v>1471</v>
      </c>
      <c r="D451" s="5">
        <f ca="1">TODAY()-25</f>
        <v>45219</v>
      </c>
      <c r="E451" s="25">
        <v>526000</v>
      </c>
    </row>
    <row r="452" spans="1:5" x14ac:dyDescent="0.2">
      <c r="A452" s="21" t="s">
        <v>1338</v>
      </c>
      <c r="B452" s="26" t="s">
        <v>1159</v>
      </c>
      <c r="C452" s="26" t="s">
        <v>1339</v>
      </c>
      <c r="D452" s="5">
        <f ca="1">TODAY()-66</f>
        <v>45178</v>
      </c>
      <c r="E452" s="25">
        <v>534600</v>
      </c>
    </row>
    <row r="453" spans="1:5" x14ac:dyDescent="0.2">
      <c r="A453" s="21" t="s">
        <v>1444</v>
      </c>
      <c r="B453" s="26" t="s">
        <v>1174</v>
      </c>
      <c r="C453" s="26" t="s">
        <v>1445</v>
      </c>
      <c r="D453" s="5">
        <f ca="1">TODAY()-36</f>
        <v>45208</v>
      </c>
      <c r="E453" s="25">
        <v>668100</v>
      </c>
    </row>
    <row r="454" spans="1:5" x14ac:dyDescent="0.2">
      <c r="A454" s="21" t="s">
        <v>1392</v>
      </c>
      <c r="B454" s="26" t="s">
        <v>1167</v>
      </c>
      <c r="C454" s="26" t="s">
        <v>1393</v>
      </c>
      <c r="D454" s="5">
        <f ca="1">TODAY()-92</f>
        <v>45152</v>
      </c>
      <c r="E454" s="25">
        <v>579018</v>
      </c>
    </row>
    <row r="455" spans="1:5" x14ac:dyDescent="0.2">
      <c r="A455" s="21" t="s">
        <v>1366</v>
      </c>
      <c r="B455" s="26" t="s">
        <v>1156</v>
      </c>
      <c r="C455" s="26" t="s">
        <v>1367</v>
      </c>
      <c r="D455" s="5">
        <f ca="1">TODAY()-123</f>
        <v>45121</v>
      </c>
      <c r="E455" s="25">
        <v>664201</v>
      </c>
    </row>
    <row r="456" spans="1:5" x14ac:dyDescent="0.2">
      <c r="A456" s="21" t="s">
        <v>1426</v>
      </c>
      <c r="B456" s="26" t="s">
        <v>1164</v>
      </c>
      <c r="C456" s="26" t="s">
        <v>1427</v>
      </c>
      <c r="D456" s="5">
        <f ca="1">TODAY()-160</f>
        <v>45084</v>
      </c>
      <c r="E456" s="25">
        <v>1155056</v>
      </c>
    </row>
    <row r="457" spans="1:5" x14ac:dyDescent="0.2">
      <c r="A457" s="21" t="s">
        <v>1482</v>
      </c>
      <c r="B457" s="26" t="s">
        <v>1159</v>
      </c>
      <c r="C457" s="26" t="s">
        <v>1483</v>
      </c>
      <c r="D457" s="5">
        <f ca="1">TODAY()-16</f>
        <v>45228</v>
      </c>
      <c r="E457" s="25">
        <v>1330000</v>
      </c>
    </row>
    <row r="458" spans="1:5" x14ac:dyDescent="0.2">
      <c r="A458" s="21" t="s">
        <v>1252</v>
      </c>
      <c r="B458" s="26" t="s">
        <v>1174</v>
      </c>
      <c r="C458" s="26" t="s">
        <v>1253</v>
      </c>
      <c r="D458" s="5">
        <f ca="1">TODAY()-34</f>
        <v>45210</v>
      </c>
      <c r="E458" s="25">
        <v>686000</v>
      </c>
    </row>
    <row r="459" spans="1:5" x14ac:dyDescent="0.2">
      <c r="A459" s="21" t="s">
        <v>1348</v>
      </c>
      <c r="B459" s="26" t="s">
        <v>1174</v>
      </c>
      <c r="C459" s="26" t="s">
        <v>1349</v>
      </c>
      <c r="D459" s="5">
        <f ca="1">TODAY()-75</f>
        <v>45169</v>
      </c>
      <c r="E459" s="25">
        <v>1433767</v>
      </c>
    </row>
    <row r="460" spans="1:5" x14ac:dyDescent="0.2">
      <c r="A460" s="21" t="s">
        <v>1312</v>
      </c>
      <c r="B460" s="26" t="s">
        <v>1174</v>
      </c>
      <c r="C460" s="26" t="s">
        <v>1313</v>
      </c>
      <c r="D460" s="5">
        <f ca="1">TODAY()-67</f>
        <v>45177</v>
      </c>
      <c r="E460" s="25">
        <v>716100</v>
      </c>
    </row>
    <row r="461" spans="1:5" x14ac:dyDescent="0.2">
      <c r="A461" s="21" t="s">
        <v>1230</v>
      </c>
      <c r="B461" s="26" t="s">
        <v>1164</v>
      </c>
      <c r="C461" s="26" t="s">
        <v>1231</v>
      </c>
      <c r="D461" s="5">
        <f ca="1">TODAY()-46</f>
        <v>45198</v>
      </c>
      <c r="E461" s="25">
        <v>1295320</v>
      </c>
    </row>
    <row r="462" spans="1:5" x14ac:dyDescent="0.2">
      <c r="A462" s="21" t="s">
        <v>1226</v>
      </c>
      <c r="B462" s="26" t="s">
        <v>1174</v>
      </c>
      <c r="C462" s="26" t="s">
        <v>1227</v>
      </c>
      <c r="D462" s="5">
        <f ca="1">TODAY()-34</f>
        <v>45210</v>
      </c>
      <c r="E462" s="25">
        <v>732060</v>
      </c>
    </row>
    <row r="463" spans="1:5" x14ac:dyDescent="0.2">
      <c r="A463" s="21" t="s">
        <v>1178</v>
      </c>
      <c r="B463" s="26" t="s">
        <v>1153</v>
      </c>
      <c r="C463" s="26" t="s">
        <v>1179</v>
      </c>
      <c r="D463" s="5">
        <f ca="1">TODAY()-77</f>
        <v>45167</v>
      </c>
      <c r="E463" s="25">
        <v>558776</v>
      </c>
    </row>
    <row r="464" spans="1:5" x14ac:dyDescent="0.2">
      <c r="A464" s="21" t="s">
        <v>1173</v>
      </c>
      <c r="B464" s="26" t="s">
        <v>1174</v>
      </c>
      <c r="C464" s="26" t="s">
        <v>1175</v>
      </c>
      <c r="D464" s="5">
        <f ca="1">TODAY()-16</f>
        <v>45228</v>
      </c>
      <c r="E464" s="25">
        <v>1351000</v>
      </c>
    </row>
    <row r="465" spans="1:5" x14ac:dyDescent="0.2">
      <c r="A465" s="21" t="s">
        <v>1204</v>
      </c>
      <c r="B465" s="26" t="s">
        <v>1174</v>
      </c>
      <c r="C465" s="26" t="s">
        <v>1205</v>
      </c>
      <c r="D465" s="5">
        <f ca="1">TODAY()-64</f>
        <v>45180</v>
      </c>
      <c r="E465" s="25">
        <v>1056824</v>
      </c>
    </row>
    <row r="466" spans="1:5" x14ac:dyDescent="0.2">
      <c r="A466" s="21" t="s">
        <v>1250</v>
      </c>
      <c r="B466" s="26" t="s">
        <v>1174</v>
      </c>
      <c r="C466" s="26" t="s">
        <v>1251</v>
      </c>
      <c r="D466" s="5">
        <f ca="1">TODAY()-112</f>
        <v>45132</v>
      </c>
      <c r="E466" s="25">
        <v>756205</v>
      </c>
    </row>
    <row r="467" spans="1:5" x14ac:dyDescent="0.2">
      <c r="A467" s="21" t="s">
        <v>1484</v>
      </c>
      <c r="B467" s="26" t="s">
        <v>1164</v>
      </c>
      <c r="C467" s="26" t="s">
        <v>1485</v>
      </c>
      <c r="D467" s="5">
        <f ca="1">TODAY()-44</f>
        <v>45200</v>
      </c>
      <c r="E467" s="25">
        <v>474330</v>
      </c>
    </row>
    <row r="468" spans="1:5" x14ac:dyDescent="0.2">
      <c r="A468" s="21" t="s">
        <v>1266</v>
      </c>
      <c r="B468" s="26" t="s">
        <v>1159</v>
      </c>
      <c r="C468" s="26" t="s">
        <v>1267</v>
      </c>
      <c r="D468" s="5">
        <f ca="1">TODAY()-88</f>
        <v>45156</v>
      </c>
      <c r="E468" s="25">
        <v>838215</v>
      </c>
    </row>
    <row r="469" spans="1:5" x14ac:dyDescent="0.2">
      <c r="A469" s="21" t="s">
        <v>1356</v>
      </c>
      <c r="B469" s="26" t="s">
        <v>1174</v>
      </c>
      <c r="C469" s="26" t="s">
        <v>1357</v>
      </c>
      <c r="D469" s="5">
        <f ca="1">TODAY()-115</f>
        <v>45129</v>
      </c>
      <c r="E469" s="25">
        <v>364099</v>
      </c>
    </row>
    <row r="470" spans="1:5" x14ac:dyDescent="0.2">
      <c r="A470" s="21" t="s">
        <v>1212</v>
      </c>
      <c r="B470" s="26" t="s">
        <v>1159</v>
      </c>
      <c r="C470" s="26" t="s">
        <v>1213</v>
      </c>
      <c r="D470" s="5">
        <f ca="1">TODAY()-179</f>
        <v>45065</v>
      </c>
      <c r="E470" s="25">
        <v>1168381</v>
      </c>
    </row>
    <row r="471" spans="1:5" x14ac:dyDescent="0.2">
      <c r="A471" s="21" t="s">
        <v>1161</v>
      </c>
      <c r="B471" s="26" t="s">
        <v>1153</v>
      </c>
      <c r="C471" s="26" t="s">
        <v>1162</v>
      </c>
      <c r="D471" s="5">
        <f ca="1">TODAY()-27</f>
        <v>45217</v>
      </c>
      <c r="E471" s="25">
        <v>538000</v>
      </c>
    </row>
    <row r="472" spans="1:5" x14ac:dyDescent="0.2">
      <c r="A472" s="21" t="s">
        <v>1430</v>
      </c>
      <c r="B472" s="26" t="s">
        <v>1174</v>
      </c>
      <c r="C472" s="26" t="s">
        <v>1431</v>
      </c>
      <c r="D472" s="5">
        <f ca="1">TODAY()-30</f>
        <v>45214</v>
      </c>
      <c r="E472" s="25">
        <v>796000</v>
      </c>
    </row>
    <row r="473" spans="1:5" x14ac:dyDescent="0.2">
      <c r="A473" s="21" t="s">
        <v>1432</v>
      </c>
      <c r="B473" s="26" t="s">
        <v>1153</v>
      </c>
      <c r="C473" s="26" t="s">
        <v>1433</v>
      </c>
      <c r="D473" s="5">
        <f ca="1">TODAY()-55</f>
        <v>45189</v>
      </c>
      <c r="E473" s="25">
        <v>1564200</v>
      </c>
    </row>
    <row r="474" spans="1:5" x14ac:dyDescent="0.2">
      <c r="A474" s="21" t="s">
        <v>1292</v>
      </c>
      <c r="B474" s="26" t="s">
        <v>1159</v>
      </c>
      <c r="C474" s="26" t="s">
        <v>1293</v>
      </c>
      <c r="D474" s="5">
        <f ca="1">TODAY()-37</f>
        <v>45207</v>
      </c>
      <c r="E474" s="25">
        <v>791200</v>
      </c>
    </row>
    <row r="475" spans="1:5" x14ac:dyDescent="0.2">
      <c r="A475" s="21" t="s">
        <v>1210</v>
      </c>
      <c r="B475" s="26" t="s">
        <v>1174</v>
      </c>
      <c r="C475" s="26" t="s">
        <v>1211</v>
      </c>
      <c r="D475" s="5">
        <f ca="1">TODAY()-103</f>
        <v>45141</v>
      </c>
      <c r="E475" s="25">
        <v>690019</v>
      </c>
    </row>
    <row r="476" spans="1:5" x14ac:dyDescent="0.2">
      <c r="A476" s="21" t="s">
        <v>1346</v>
      </c>
      <c r="B476" s="26" t="s">
        <v>1164</v>
      </c>
      <c r="C476" s="26" t="s">
        <v>1347</v>
      </c>
      <c r="D476" s="5">
        <f ca="1">TODAY()-18</f>
        <v>45226</v>
      </c>
      <c r="E476" s="25">
        <v>1149000</v>
      </c>
    </row>
    <row r="477" spans="1:5" x14ac:dyDescent="0.2">
      <c r="A477" s="21" t="s">
        <v>1486</v>
      </c>
      <c r="B477" s="26" t="s">
        <v>1164</v>
      </c>
      <c r="C477" s="26" t="s">
        <v>1487</v>
      </c>
      <c r="D477" s="5">
        <f ca="1">TODAY()-29</f>
        <v>45215</v>
      </c>
      <c r="E477" s="25">
        <v>661000</v>
      </c>
    </row>
    <row r="478" spans="1:5" x14ac:dyDescent="0.2">
      <c r="A478" s="21" t="s">
        <v>1276</v>
      </c>
      <c r="B478" s="26" t="s">
        <v>1167</v>
      </c>
      <c r="C478" s="26" t="s">
        <v>1277</v>
      </c>
      <c r="D478" s="5">
        <f ca="1">TODAY()-83</f>
        <v>45161</v>
      </c>
      <c r="E478" s="25">
        <v>617026</v>
      </c>
    </row>
    <row r="479" spans="1:5" x14ac:dyDescent="0.2">
      <c r="A479" s="21" t="s">
        <v>1214</v>
      </c>
      <c r="B479" s="26" t="s">
        <v>1159</v>
      </c>
      <c r="C479" s="26" t="s">
        <v>1215</v>
      </c>
      <c r="D479" s="5">
        <f ca="1">TODAY()-40</f>
        <v>45204</v>
      </c>
      <c r="E479" s="25">
        <v>1151000</v>
      </c>
    </row>
    <row r="480" spans="1:5" x14ac:dyDescent="0.2">
      <c r="A480" s="21" t="s">
        <v>1374</v>
      </c>
      <c r="B480" s="26" t="s">
        <v>1159</v>
      </c>
      <c r="C480" s="26" t="s">
        <v>1375</v>
      </c>
      <c r="D480" s="5">
        <f ca="1">TODAY()-131</f>
        <v>45113</v>
      </c>
      <c r="E480" s="25">
        <v>1471328</v>
      </c>
    </row>
    <row r="481" spans="1:5" x14ac:dyDescent="0.2">
      <c r="A481" s="21" t="s">
        <v>1454</v>
      </c>
      <c r="B481" s="26" t="s">
        <v>1159</v>
      </c>
      <c r="C481" s="26" t="s">
        <v>1455</v>
      </c>
      <c r="D481" s="5">
        <f ca="1">TODAY()-95</f>
        <v>45149</v>
      </c>
      <c r="E481" s="25">
        <v>1634018</v>
      </c>
    </row>
    <row r="482" spans="1:5" x14ac:dyDescent="0.2">
      <c r="A482" s="21" t="s">
        <v>1298</v>
      </c>
      <c r="B482" s="26" t="s">
        <v>1164</v>
      </c>
      <c r="C482" s="26" t="s">
        <v>1299</v>
      </c>
      <c r="D482" s="5">
        <f ca="1">TODAY()-16</f>
        <v>45228</v>
      </c>
      <c r="E482" s="25">
        <v>770000</v>
      </c>
    </row>
    <row r="483" spans="1:5" x14ac:dyDescent="0.2">
      <c r="A483" s="21" t="s">
        <v>1478</v>
      </c>
      <c r="B483" s="26" t="s">
        <v>1164</v>
      </c>
      <c r="C483" s="26" t="s">
        <v>1479</v>
      </c>
      <c r="D483" s="5">
        <f ca="1">TODAY()-40</f>
        <v>45204</v>
      </c>
      <c r="E483" s="25">
        <v>1071360</v>
      </c>
    </row>
    <row r="484" spans="1:5" x14ac:dyDescent="0.2">
      <c r="A484" s="21" t="s">
        <v>1346</v>
      </c>
      <c r="B484" s="26" t="s">
        <v>1164</v>
      </c>
      <c r="C484" s="26" t="s">
        <v>1347</v>
      </c>
      <c r="D484" s="5">
        <f ca="1">TODAY()-133</f>
        <v>45111</v>
      </c>
      <c r="E484" s="25">
        <v>1190496</v>
      </c>
    </row>
    <row r="485" spans="1:5" x14ac:dyDescent="0.2">
      <c r="A485" s="21" t="s">
        <v>1396</v>
      </c>
      <c r="B485" s="26" t="s">
        <v>1164</v>
      </c>
      <c r="C485" s="26" t="s">
        <v>1397</v>
      </c>
      <c r="D485" s="5">
        <f ca="1">TODAY()-51</f>
        <v>45193</v>
      </c>
      <c r="E485" s="25">
        <v>471200</v>
      </c>
    </row>
    <row r="486" spans="1:5" x14ac:dyDescent="0.2">
      <c r="A486" s="21" t="s">
        <v>1488</v>
      </c>
      <c r="B486" s="26" t="s">
        <v>1174</v>
      </c>
      <c r="C486" s="26" t="s">
        <v>1489</v>
      </c>
      <c r="D486" s="5">
        <f ca="1">TODAY()-37</f>
        <v>45207</v>
      </c>
      <c r="E486" s="25">
        <v>1287000</v>
      </c>
    </row>
    <row r="487" spans="1:5" x14ac:dyDescent="0.2">
      <c r="A487" s="21" t="s">
        <v>1302</v>
      </c>
      <c r="B487" s="26" t="s">
        <v>1156</v>
      </c>
      <c r="C487" s="26" t="s">
        <v>1303</v>
      </c>
      <c r="D487" s="5">
        <f ca="1">TODAY()-66</f>
        <v>45178</v>
      </c>
      <c r="E487" s="25">
        <v>888800</v>
      </c>
    </row>
    <row r="488" spans="1:5" x14ac:dyDescent="0.2">
      <c r="A488" s="21" t="s">
        <v>1216</v>
      </c>
      <c r="B488" s="26" t="s">
        <v>1167</v>
      </c>
      <c r="C488" s="26" t="s">
        <v>1217</v>
      </c>
      <c r="D488" s="5">
        <f ca="1">TODAY()-67</f>
        <v>45177</v>
      </c>
      <c r="E488" s="25">
        <v>1660968</v>
      </c>
    </row>
    <row r="489" spans="1:5" x14ac:dyDescent="0.2">
      <c r="A489" s="21" t="s">
        <v>1155</v>
      </c>
      <c r="B489" s="26" t="s">
        <v>1156</v>
      </c>
      <c r="C489" s="26" t="s">
        <v>1157</v>
      </c>
      <c r="D489" s="5">
        <f ca="1">TODAY()-81</f>
        <v>45163</v>
      </c>
      <c r="E489" s="25">
        <v>1306164</v>
      </c>
    </row>
    <row r="490" spans="1:5" x14ac:dyDescent="0.2">
      <c r="A490" s="21" t="s">
        <v>1422</v>
      </c>
      <c r="B490" s="26" t="s">
        <v>1156</v>
      </c>
      <c r="C490" s="26" t="s">
        <v>1423</v>
      </c>
      <c r="D490" s="5">
        <f ca="1">TODAY()-93</f>
        <v>45151</v>
      </c>
      <c r="E490" s="25">
        <v>1299089</v>
      </c>
    </row>
    <row r="491" spans="1:5" x14ac:dyDescent="0.2">
      <c r="A491" s="21" t="s">
        <v>1490</v>
      </c>
      <c r="B491" s="26" t="s">
        <v>1174</v>
      </c>
      <c r="C491" s="26" t="s">
        <v>1491</v>
      </c>
      <c r="D491" s="5">
        <f ca="1">TODAY()-25</f>
        <v>45219</v>
      </c>
      <c r="E491" s="25">
        <v>1299000</v>
      </c>
    </row>
    <row r="492" spans="1:5" x14ac:dyDescent="0.2">
      <c r="A492" s="21" t="s">
        <v>1314</v>
      </c>
      <c r="B492" s="26" t="s">
        <v>1159</v>
      </c>
      <c r="C492" s="26" t="s">
        <v>1315</v>
      </c>
      <c r="D492" s="5">
        <f ca="1">TODAY()-174</f>
        <v>45070</v>
      </c>
      <c r="E492" s="25">
        <v>1752971</v>
      </c>
    </row>
    <row r="493" spans="1:5" x14ac:dyDescent="0.2">
      <c r="A493" s="21" t="s">
        <v>1362</v>
      </c>
      <c r="B493" s="26" t="s">
        <v>1153</v>
      </c>
      <c r="C493" s="26" t="s">
        <v>1363</v>
      </c>
      <c r="D493" s="5">
        <f ca="1">TODAY()-84</f>
        <v>45160</v>
      </c>
      <c r="E493" s="25">
        <v>1236695</v>
      </c>
    </row>
    <row r="494" spans="1:5" x14ac:dyDescent="0.2">
      <c r="A494" s="21" t="s">
        <v>1418</v>
      </c>
      <c r="B494" s="26" t="s">
        <v>1174</v>
      </c>
      <c r="C494" s="26" t="s">
        <v>1419</v>
      </c>
      <c r="D494" s="5">
        <f ca="1">TODAY()-136</f>
        <v>45108</v>
      </c>
      <c r="E494" s="25">
        <v>1001449</v>
      </c>
    </row>
    <row r="495" spans="1:5" x14ac:dyDescent="0.2">
      <c r="A495" s="21" t="s">
        <v>1316</v>
      </c>
      <c r="B495" s="26" t="s">
        <v>1167</v>
      </c>
      <c r="C495" s="26" t="s">
        <v>1317</v>
      </c>
      <c r="D495" s="5">
        <f ca="1">TODAY()-123</f>
        <v>45121</v>
      </c>
      <c r="E495" s="25">
        <v>1521150</v>
      </c>
    </row>
    <row r="496" spans="1:5" x14ac:dyDescent="0.2">
      <c r="A496" s="21" t="s">
        <v>1180</v>
      </c>
      <c r="B496" s="26" t="s">
        <v>1164</v>
      </c>
      <c r="C496" s="26" t="s">
        <v>1181</v>
      </c>
      <c r="D496" s="5">
        <f ca="1">TODAY()-17</f>
        <v>45227</v>
      </c>
      <c r="E496" s="25">
        <v>533000</v>
      </c>
    </row>
    <row r="497" spans="1:5" x14ac:dyDescent="0.2">
      <c r="A497" s="21" t="s">
        <v>1432</v>
      </c>
      <c r="B497" s="26" t="s">
        <v>1153</v>
      </c>
      <c r="C497" s="26" t="s">
        <v>1433</v>
      </c>
      <c r="D497" s="5">
        <f ca="1">TODAY()-121</f>
        <v>45123</v>
      </c>
      <c r="E497" s="25">
        <v>1797454</v>
      </c>
    </row>
    <row r="498" spans="1:5" x14ac:dyDescent="0.2">
      <c r="A498" s="21" t="s">
        <v>1234</v>
      </c>
      <c r="B498" s="26" t="s">
        <v>1174</v>
      </c>
      <c r="C498" s="26" t="s">
        <v>1235</v>
      </c>
      <c r="D498" s="5">
        <f ca="1">TODAY()-56</f>
        <v>45188</v>
      </c>
      <c r="E498" s="25">
        <v>797220</v>
      </c>
    </row>
    <row r="499" spans="1:5" x14ac:dyDescent="0.2">
      <c r="A499" s="21" t="s">
        <v>1376</v>
      </c>
      <c r="B499" s="26" t="s">
        <v>1156</v>
      </c>
      <c r="C499" s="26" t="s">
        <v>1377</v>
      </c>
      <c r="D499" s="5">
        <f ca="1">TODAY()-187</f>
        <v>45057</v>
      </c>
      <c r="E499" s="25">
        <v>622830</v>
      </c>
    </row>
    <row r="500" spans="1:5" x14ac:dyDescent="0.2">
      <c r="A500" s="21" t="s">
        <v>1492</v>
      </c>
      <c r="B500" s="26" t="s">
        <v>1159</v>
      </c>
      <c r="C500" s="26" t="s">
        <v>1493</v>
      </c>
      <c r="D500" s="5">
        <f ca="1">TODAY()-30</f>
        <v>45214</v>
      </c>
      <c r="E500" s="25">
        <v>942000</v>
      </c>
    </row>
    <row r="501" spans="1:5" x14ac:dyDescent="0.2">
      <c r="A501" s="21" t="s">
        <v>1494</v>
      </c>
      <c r="B501" s="26" t="s">
        <v>1159</v>
      </c>
      <c r="C501" s="26" t="s">
        <v>1495</v>
      </c>
      <c r="D501" s="5">
        <f ca="1">TODAY()-56</f>
        <v>45188</v>
      </c>
      <c r="E501" s="25">
        <v>1044960</v>
      </c>
    </row>
    <row r="502" spans="1:5" x14ac:dyDescent="0.2">
      <c r="A502" s="21" t="s">
        <v>1460</v>
      </c>
      <c r="B502" s="26" t="s">
        <v>1159</v>
      </c>
      <c r="C502" s="26" t="s">
        <v>1461</v>
      </c>
      <c r="D502" s="5">
        <f ca="1">TODAY()-142</f>
        <v>45102</v>
      </c>
      <c r="E502" s="25">
        <v>664368</v>
      </c>
    </row>
    <row r="503" spans="1:5" x14ac:dyDescent="0.2">
      <c r="A503" s="21" t="s">
        <v>1412</v>
      </c>
      <c r="B503" s="26" t="s">
        <v>1174</v>
      </c>
      <c r="C503" s="26" t="s">
        <v>1413</v>
      </c>
      <c r="D503" s="5">
        <f ca="1">TODAY()-48</f>
        <v>45196</v>
      </c>
      <c r="E503" s="25">
        <v>1335330</v>
      </c>
    </row>
    <row r="504" spans="1:5" x14ac:dyDescent="0.2">
      <c r="A504" s="21" t="s">
        <v>1340</v>
      </c>
      <c r="B504" s="26" t="s">
        <v>1159</v>
      </c>
      <c r="C504" s="26" t="s">
        <v>1341</v>
      </c>
      <c r="D504" s="5">
        <f ca="1">TODAY()-96</f>
        <v>45148</v>
      </c>
      <c r="E504" s="25">
        <v>852661</v>
      </c>
    </row>
    <row r="505" spans="1:5" x14ac:dyDescent="0.2">
      <c r="A505" s="21" t="s">
        <v>1496</v>
      </c>
      <c r="B505" s="26" t="s">
        <v>1164</v>
      </c>
      <c r="C505" s="26" t="s">
        <v>1497</v>
      </c>
      <c r="D505" s="5">
        <f ca="1">TODAY()-19</f>
        <v>45225</v>
      </c>
      <c r="E505" s="25">
        <v>1405000</v>
      </c>
    </row>
    <row r="506" spans="1:5" x14ac:dyDescent="0.2">
      <c r="A506" s="21" t="s">
        <v>1290</v>
      </c>
      <c r="B506" s="26" t="s">
        <v>1153</v>
      </c>
      <c r="C506" s="26" t="s">
        <v>1291</v>
      </c>
      <c r="D506" s="5">
        <f ca="1">TODAY()-85</f>
        <v>45159</v>
      </c>
      <c r="E506" s="25">
        <v>763056</v>
      </c>
    </row>
    <row r="507" spans="1:5" x14ac:dyDescent="0.2">
      <c r="A507" s="21" t="s">
        <v>1288</v>
      </c>
      <c r="B507" s="26" t="s">
        <v>1167</v>
      </c>
      <c r="C507" s="26" t="s">
        <v>1289</v>
      </c>
      <c r="D507" s="5">
        <f ca="1">TODAY()-22</f>
        <v>45222</v>
      </c>
      <c r="E507" s="25">
        <v>1482000</v>
      </c>
    </row>
    <row r="508" spans="1:5" x14ac:dyDescent="0.2">
      <c r="A508" s="21" t="s">
        <v>1266</v>
      </c>
      <c r="B508" s="26" t="s">
        <v>1159</v>
      </c>
      <c r="C508" s="26" t="s">
        <v>1267</v>
      </c>
      <c r="D508" s="5">
        <f ca="1">TODAY()-139</f>
        <v>45105</v>
      </c>
      <c r="E508" s="25">
        <v>1003343</v>
      </c>
    </row>
    <row r="509" spans="1:5" x14ac:dyDescent="0.2">
      <c r="A509" s="21" t="s">
        <v>1176</v>
      </c>
      <c r="B509" s="26" t="s">
        <v>1156</v>
      </c>
      <c r="C509" s="26" t="s">
        <v>1177</v>
      </c>
      <c r="D509" s="5">
        <f ca="1">TODAY()-215</f>
        <v>45029</v>
      </c>
      <c r="E509" s="25">
        <v>959451</v>
      </c>
    </row>
    <row r="510" spans="1:5" x14ac:dyDescent="0.2">
      <c r="A510" s="21" t="s">
        <v>1498</v>
      </c>
      <c r="B510" s="26" t="s">
        <v>1174</v>
      </c>
      <c r="C510" s="26" t="s">
        <v>1499</v>
      </c>
      <c r="D510" s="5">
        <f ca="1">TODAY()-27</f>
        <v>45217</v>
      </c>
      <c r="E510" s="25">
        <v>475000</v>
      </c>
    </row>
    <row r="511" spans="1:5" x14ac:dyDescent="0.2">
      <c r="A511" s="21" t="s">
        <v>1316</v>
      </c>
      <c r="B511" s="26" t="s">
        <v>1167</v>
      </c>
      <c r="C511" s="26" t="s">
        <v>1317</v>
      </c>
      <c r="D511" s="5">
        <f ca="1">TODAY()-98</f>
        <v>45146</v>
      </c>
      <c r="E511" s="25">
        <v>1448714</v>
      </c>
    </row>
    <row r="512" spans="1:5" x14ac:dyDescent="0.2">
      <c r="A512" s="21" t="s">
        <v>1266</v>
      </c>
      <c r="B512" s="26" t="s">
        <v>1159</v>
      </c>
      <c r="C512" s="26" t="s">
        <v>1267</v>
      </c>
      <c r="D512" s="5">
        <f ca="1">TODAY()-121</f>
        <v>45123</v>
      </c>
      <c r="E512" s="25">
        <v>955565</v>
      </c>
    </row>
    <row r="513" spans="1:5" x14ac:dyDescent="0.2">
      <c r="A513" s="21" t="s">
        <v>1368</v>
      </c>
      <c r="B513" s="26" t="s">
        <v>1156</v>
      </c>
      <c r="C513" s="26" t="s">
        <v>1369</v>
      </c>
      <c r="D513" s="5">
        <f ca="1">TODAY()-148</f>
        <v>45096</v>
      </c>
      <c r="E513" s="25">
        <v>1856298</v>
      </c>
    </row>
    <row r="514" spans="1:5" x14ac:dyDescent="0.2">
      <c r="A514" s="21" t="s">
        <v>1190</v>
      </c>
      <c r="B514" s="26" t="s">
        <v>1153</v>
      </c>
      <c r="C514" s="26" t="s">
        <v>1191</v>
      </c>
      <c r="D514" s="5">
        <f ca="1">TODAY()-84</f>
        <v>45160</v>
      </c>
      <c r="E514" s="25">
        <v>1147522</v>
      </c>
    </row>
    <row r="515" spans="1:5" x14ac:dyDescent="0.2">
      <c r="A515" s="21" t="s">
        <v>1368</v>
      </c>
      <c r="B515" s="26" t="s">
        <v>1156</v>
      </c>
      <c r="C515" s="26" t="s">
        <v>1369</v>
      </c>
      <c r="D515" s="5">
        <f ca="1">TODAY()-57</f>
        <v>45187</v>
      </c>
      <c r="E515" s="25">
        <v>1448370</v>
      </c>
    </row>
    <row r="516" spans="1:5" x14ac:dyDescent="0.2">
      <c r="A516" s="21" t="s">
        <v>1500</v>
      </c>
      <c r="B516" s="26" t="s">
        <v>1153</v>
      </c>
      <c r="C516" s="26" t="s">
        <v>1501</v>
      </c>
      <c r="D516" s="5">
        <f ca="1">TODAY()-64</f>
        <v>45180</v>
      </c>
      <c r="E516" s="25">
        <v>1038960</v>
      </c>
    </row>
    <row r="517" spans="1:5" x14ac:dyDescent="0.2">
      <c r="A517" s="21" t="s">
        <v>1298</v>
      </c>
      <c r="B517" s="26" t="s">
        <v>1164</v>
      </c>
      <c r="C517" s="26" t="s">
        <v>1299</v>
      </c>
      <c r="D517" s="5">
        <f ca="1">TODAY()-51</f>
        <v>45193</v>
      </c>
      <c r="E517" s="25">
        <v>854700</v>
      </c>
    </row>
    <row r="518" spans="1:5" x14ac:dyDescent="0.2">
      <c r="A518" s="21" t="s">
        <v>1194</v>
      </c>
      <c r="B518" s="26" t="s">
        <v>1159</v>
      </c>
      <c r="C518" s="26" t="s">
        <v>1195</v>
      </c>
      <c r="D518" s="5">
        <f ca="1">TODAY()-88</f>
        <v>45156</v>
      </c>
      <c r="E518" s="25">
        <v>1059215</v>
      </c>
    </row>
    <row r="519" spans="1:5" x14ac:dyDescent="0.2">
      <c r="A519" s="21" t="s">
        <v>1376</v>
      </c>
      <c r="B519" s="26" t="s">
        <v>1156</v>
      </c>
      <c r="C519" s="26" t="s">
        <v>1377</v>
      </c>
      <c r="D519" s="5">
        <f ca="1">TODAY()-32</f>
        <v>45212</v>
      </c>
      <c r="E519" s="25">
        <v>476000</v>
      </c>
    </row>
    <row r="520" spans="1:5" x14ac:dyDescent="0.2">
      <c r="A520" s="21" t="s">
        <v>1388</v>
      </c>
      <c r="B520" s="26" t="s">
        <v>1164</v>
      </c>
      <c r="C520" s="26" t="s">
        <v>1389</v>
      </c>
      <c r="D520" s="5">
        <f ca="1">TODAY()-95</f>
        <v>45149</v>
      </c>
      <c r="E520" s="25">
        <v>1148602</v>
      </c>
    </row>
    <row r="521" spans="1:5" x14ac:dyDescent="0.2">
      <c r="A521" s="21" t="s">
        <v>1204</v>
      </c>
      <c r="B521" s="26" t="s">
        <v>1174</v>
      </c>
      <c r="C521" s="26" t="s">
        <v>1205</v>
      </c>
      <c r="D521" s="5">
        <f ca="1">TODAY()-171</f>
        <v>45073</v>
      </c>
      <c r="E521" s="25">
        <v>1137717</v>
      </c>
    </row>
    <row r="522" spans="1:5" x14ac:dyDescent="0.2">
      <c r="A522" s="21" t="s">
        <v>1484</v>
      </c>
      <c r="B522" s="26" t="s">
        <v>1164</v>
      </c>
      <c r="C522" s="26" t="s">
        <v>1485</v>
      </c>
      <c r="D522" s="5">
        <f ca="1">TODAY()-18</f>
        <v>45226</v>
      </c>
      <c r="E522" s="25">
        <v>489000</v>
      </c>
    </row>
    <row r="523" spans="1:5" x14ac:dyDescent="0.2">
      <c r="A523" s="21" t="s">
        <v>1360</v>
      </c>
      <c r="B523" s="26" t="s">
        <v>1159</v>
      </c>
      <c r="C523" s="26" t="s">
        <v>1361</v>
      </c>
      <c r="D523" s="5">
        <f ca="1">TODAY()-64</f>
        <v>45180</v>
      </c>
      <c r="E523" s="25">
        <v>850250</v>
      </c>
    </row>
    <row r="524" spans="1:5" x14ac:dyDescent="0.2">
      <c r="A524" s="21" t="s">
        <v>1332</v>
      </c>
      <c r="B524" s="26" t="s">
        <v>1164</v>
      </c>
      <c r="C524" s="26" t="s">
        <v>1333</v>
      </c>
      <c r="D524" s="5">
        <f ca="1">TODAY()-147</f>
        <v>45097</v>
      </c>
      <c r="E524" s="25">
        <v>1657761</v>
      </c>
    </row>
    <row r="525" spans="1:5" x14ac:dyDescent="0.2">
      <c r="A525" s="21" t="s">
        <v>1196</v>
      </c>
      <c r="B525" s="26" t="s">
        <v>1156</v>
      </c>
      <c r="C525" s="26" t="s">
        <v>1197</v>
      </c>
      <c r="D525" s="5">
        <f ca="1">TODAY()-32</f>
        <v>45212</v>
      </c>
      <c r="E525" s="25">
        <v>1310000</v>
      </c>
    </row>
    <row r="526" spans="1:5" x14ac:dyDescent="0.2">
      <c r="A526" s="21" t="s">
        <v>1356</v>
      </c>
      <c r="B526" s="26" t="s">
        <v>1174</v>
      </c>
      <c r="C526" s="26" t="s">
        <v>1357</v>
      </c>
      <c r="D526" s="5">
        <f ca="1">TODAY()-53</f>
        <v>45191</v>
      </c>
      <c r="E526" s="25">
        <v>391000</v>
      </c>
    </row>
    <row r="527" spans="1:5" x14ac:dyDescent="0.2">
      <c r="A527" s="21" t="s">
        <v>1190</v>
      </c>
      <c r="B527" s="26" t="s">
        <v>1153</v>
      </c>
      <c r="C527" s="26" t="s">
        <v>1191</v>
      </c>
      <c r="D527" s="5">
        <f ca="1">TODAY()-30</f>
        <v>45214</v>
      </c>
      <c r="E527" s="25">
        <v>1322000</v>
      </c>
    </row>
    <row r="528" spans="1:5" x14ac:dyDescent="0.2">
      <c r="A528" s="21" t="s">
        <v>1376</v>
      </c>
      <c r="B528" s="26" t="s">
        <v>1156</v>
      </c>
      <c r="C528" s="26" t="s">
        <v>1377</v>
      </c>
      <c r="D528" s="5">
        <f ca="1">TODAY()-125</f>
        <v>45119</v>
      </c>
      <c r="E528" s="25">
        <v>540369</v>
      </c>
    </row>
    <row r="529" spans="1:5" x14ac:dyDescent="0.2">
      <c r="A529" s="21" t="s">
        <v>1264</v>
      </c>
      <c r="B529" s="26" t="s">
        <v>1164</v>
      </c>
      <c r="C529" s="26" t="s">
        <v>1265</v>
      </c>
      <c r="D529" s="5">
        <f ca="1">TODAY()-162</f>
        <v>45082</v>
      </c>
      <c r="E529" s="25">
        <v>878868</v>
      </c>
    </row>
    <row r="530" spans="1:5" x14ac:dyDescent="0.2">
      <c r="A530" s="21" t="s">
        <v>1296</v>
      </c>
      <c r="B530" s="26" t="s">
        <v>1164</v>
      </c>
      <c r="C530" s="26" t="s">
        <v>1297</v>
      </c>
      <c r="D530" s="5">
        <f ca="1">TODAY()-68</f>
        <v>45176</v>
      </c>
      <c r="E530" s="25">
        <v>1035800</v>
      </c>
    </row>
    <row r="531" spans="1:5" x14ac:dyDescent="0.2">
      <c r="A531" s="21" t="s">
        <v>1176</v>
      </c>
      <c r="B531" s="26" t="s">
        <v>1156</v>
      </c>
      <c r="C531" s="26" t="s">
        <v>1177</v>
      </c>
      <c r="D531" s="5">
        <f ca="1">TODAY()-200</f>
        <v>45044</v>
      </c>
      <c r="E531" s="25">
        <v>1066056</v>
      </c>
    </row>
    <row r="532" spans="1:5" x14ac:dyDescent="0.2">
      <c r="A532" s="21" t="s">
        <v>1470</v>
      </c>
      <c r="B532" s="26" t="s">
        <v>1153</v>
      </c>
      <c r="C532" s="26" t="s">
        <v>1471</v>
      </c>
      <c r="D532" s="5">
        <f ca="1">TODAY()-97</f>
        <v>45147</v>
      </c>
      <c r="E532" s="25">
        <v>574287</v>
      </c>
    </row>
    <row r="533" spans="1:5" x14ac:dyDescent="0.2">
      <c r="A533" s="21" t="s">
        <v>1444</v>
      </c>
      <c r="B533" s="26" t="s">
        <v>1174</v>
      </c>
      <c r="C533" s="26" t="s">
        <v>1445</v>
      </c>
      <c r="D533" s="5">
        <f ca="1">TODAY()-17</f>
        <v>45227</v>
      </c>
      <c r="E533" s="25">
        <v>655000</v>
      </c>
    </row>
    <row r="534" spans="1:5" x14ac:dyDescent="0.2">
      <c r="A534" s="21" t="s">
        <v>1452</v>
      </c>
      <c r="B534" s="26" t="s">
        <v>1156</v>
      </c>
      <c r="C534" s="26" t="s">
        <v>1453</v>
      </c>
      <c r="D534" s="5">
        <f ca="1">TODAY()-46</f>
        <v>45198</v>
      </c>
      <c r="E534" s="25">
        <v>483000</v>
      </c>
    </row>
    <row r="535" spans="1:5" x14ac:dyDescent="0.2">
      <c r="A535" s="21" t="s">
        <v>1424</v>
      </c>
      <c r="B535" s="26" t="s">
        <v>1174</v>
      </c>
      <c r="C535" s="26" t="s">
        <v>1425</v>
      </c>
      <c r="D535" s="5">
        <f ca="1">TODAY()-29</f>
        <v>45215</v>
      </c>
      <c r="E535" s="25">
        <v>960000</v>
      </c>
    </row>
    <row r="536" spans="1:5" x14ac:dyDescent="0.2">
      <c r="A536" s="21" t="s">
        <v>1200</v>
      </c>
      <c r="B536" s="26" t="s">
        <v>1156</v>
      </c>
      <c r="C536" s="26" t="s">
        <v>1201</v>
      </c>
      <c r="D536" s="5">
        <f ca="1">TODAY()-162</f>
        <v>45082</v>
      </c>
      <c r="E536" s="25">
        <v>969248</v>
      </c>
    </row>
    <row r="537" spans="1:5" x14ac:dyDescent="0.2">
      <c r="A537" s="21" t="s">
        <v>1442</v>
      </c>
      <c r="B537" s="26" t="s">
        <v>1153</v>
      </c>
      <c r="C537" s="26" t="s">
        <v>1443</v>
      </c>
      <c r="D537" s="5">
        <f ca="1">TODAY()-50</f>
        <v>45194</v>
      </c>
      <c r="E537" s="25">
        <v>606300</v>
      </c>
    </row>
    <row r="538" spans="1:5" x14ac:dyDescent="0.2">
      <c r="A538" s="21" t="s">
        <v>1440</v>
      </c>
      <c r="B538" s="26" t="s">
        <v>1167</v>
      </c>
      <c r="C538" s="26" t="s">
        <v>1441</v>
      </c>
      <c r="D538" s="5">
        <f ca="1">TODAY()-33</f>
        <v>45211</v>
      </c>
      <c r="E538" s="25">
        <v>941000</v>
      </c>
    </row>
    <row r="539" spans="1:5" x14ac:dyDescent="0.2">
      <c r="A539" s="21" t="s">
        <v>1290</v>
      </c>
      <c r="B539" s="26" t="s">
        <v>1153</v>
      </c>
      <c r="C539" s="26" t="s">
        <v>1291</v>
      </c>
      <c r="D539" s="5">
        <f ca="1">TODAY()-141</f>
        <v>45103</v>
      </c>
      <c r="E539" s="25">
        <v>570766</v>
      </c>
    </row>
    <row r="540" spans="1:5" x14ac:dyDescent="0.2">
      <c r="A540" s="21" t="s">
        <v>1262</v>
      </c>
      <c r="B540" s="26" t="s">
        <v>1174</v>
      </c>
      <c r="C540" s="26" t="s">
        <v>1263</v>
      </c>
      <c r="D540" s="5">
        <f ca="1">TODAY()-105</f>
        <v>45139</v>
      </c>
      <c r="E540" s="25">
        <v>483056</v>
      </c>
    </row>
    <row r="541" spans="1:5" x14ac:dyDescent="0.2">
      <c r="A541" s="21" t="s">
        <v>1402</v>
      </c>
      <c r="B541" s="26" t="s">
        <v>1167</v>
      </c>
      <c r="C541" s="26" t="s">
        <v>1403</v>
      </c>
      <c r="D541" s="5">
        <f ca="1">TODAY()-17</f>
        <v>45227</v>
      </c>
      <c r="E541" s="25">
        <v>922000</v>
      </c>
    </row>
    <row r="542" spans="1:5" x14ac:dyDescent="0.2">
      <c r="A542" s="21" t="s">
        <v>1302</v>
      </c>
      <c r="B542" s="26" t="s">
        <v>1156</v>
      </c>
      <c r="C542" s="26" t="s">
        <v>1303</v>
      </c>
      <c r="D542" s="5">
        <f ca="1">TODAY()-114</f>
        <v>45130</v>
      </c>
      <c r="E542" s="25">
        <v>868891</v>
      </c>
    </row>
    <row r="543" spans="1:5" x14ac:dyDescent="0.2">
      <c r="A543" s="21" t="s">
        <v>1400</v>
      </c>
      <c r="B543" s="26" t="s">
        <v>1167</v>
      </c>
      <c r="C543" s="26" t="s">
        <v>1401</v>
      </c>
      <c r="D543" s="5">
        <f ca="1">TODAY()-119</f>
        <v>45125</v>
      </c>
      <c r="E543" s="25">
        <v>796142</v>
      </c>
    </row>
    <row r="544" spans="1:5" x14ac:dyDescent="0.2">
      <c r="A544" s="21" t="s">
        <v>1270</v>
      </c>
      <c r="B544" s="26" t="s">
        <v>1164</v>
      </c>
      <c r="C544" s="26" t="s">
        <v>1271</v>
      </c>
      <c r="D544" s="5">
        <f ca="1">TODAY()-53</f>
        <v>45191</v>
      </c>
      <c r="E544" s="25">
        <v>434720</v>
      </c>
    </row>
    <row r="545" spans="1:5" x14ac:dyDescent="0.2">
      <c r="A545" s="21" t="s">
        <v>1414</v>
      </c>
      <c r="B545" s="26" t="s">
        <v>1164</v>
      </c>
      <c r="C545" s="26" t="s">
        <v>1415</v>
      </c>
      <c r="D545" s="5">
        <f ca="1">TODAY()-119</f>
        <v>45125</v>
      </c>
      <c r="E545" s="25">
        <v>1160834</v>
      </c>
    </row>
    <row r="546" spans="1:5" x14ac:dyDescent="0.2">
      <c r="A546" s="21" t="s">
        <v>1220</v>
      </c>
      <c r="B546" s="26" t="s">
        <v>1164</v>
      </c>
      <c r="C546" s="26" t="s">
        <v>1221</v>
      </c>
      <c r="D546" s="5">
        <f ca="1">TODAY()-129</f>
        <v>45115</v>
      </c>
      <c r="E546" s="25">
        <v>921953</v>
      </c>
    </row>
    <row r="547" spans="1:5" x14ac:dyDescent="0.2">
      <c r="A547" s="21" t="s">
        <v>1169</v>
      </c>
      <c r="B547" s="26" t="s">
        <v>1153</v>
      </c>
      <c r="C547" s="26" t="s">
        <v>1170</v>
      </c>
      <c r="D547" s="5">
        <f ca="1">TODAY()-103</f>
        <v>45141</v>
      </c>
      <c r="E547" s="25">
        <v>1268358</v>
      </c>
    </row>
    <row r="548" spans="1:5" x14ac:dyDescent="0.2">
      <c r="A548" s="21" t="s">
        <v>1232</v>
      </c>
      <c r="B548" s="26" t="s">
        <v>1159</v>
      </c>
      <c r="C548" s="26" t="s">
        <v>1233</v>
      </c>
      <c r="D548" s="5">
        <f ca="1">TODAY()-16</f>
        <v>45228</v>
      </c>
      <c r="E548" s="25">
        <v>1406000</v>
      </c>
    </row>
    <row r="549" spans="1:5" x14ac:dyDescent="0.2">
      <c r="A549" s="21" t="s">
        <v>1354</v>
      </c>
      <c r="B549" s="26" t="s">
        <v>1159</v>
      </c>
      <c r="C549" s="26" t="s">
        <v>1355</v>
      </c>
      <c r="D549" s="5">
        <f ca="1">TODAY()-100</f>
        <v>45144</v>
      </c>
      <c r="E549" s="25">
        <v>1199325</v>
      </c>
    </row>
    <row r="550" spans="1:5" x14ac:dyDescent="0.2">
      <c r="A550" s="21" t="s">
        <v>1362</v>
      </c>
      <c r="B550" s="26" t="s">
        <v>1153</v>
      </c>
      <c r="C550" s="26" t="s">
        <v>1363</v>
      </c>
      <c r="D550" s="5">
        <f ca="1">TODAY()-64</f>
        <v>45180</v>
      </c>
      <c r="E550" s="25">
        <v>1114140</v>
      </c>
    </row>
    <row r="551" spans="1:5" x14ac:dyDescent="0.2">
      <c r="A551" s="21" t="s">
        <v>1308</v>
      </c>
      <c r="B551" s="26" t="s">
        <v>1153</v>
      </c>
      <c r="C551" s="26" t="s">
        <v>1309</v>
      </c>
      <c r="D551" s="5">
        <f ca="1">TODAY()-63</f>
        <v>45181</v>
      </c>
      <c r="E551" s="25">
        <v>1027585</v>
      </c>
    </row>
    <row r="552" spans="1:5" x14ac:dyDescent="0.2">
      <c r="A552" s="21" t="s">
        <v>1216</v>
      </c>
      <c r="B552" s="26" t="s">
        <v>1167</v>
      </c>
      <c r="C552" s="26" t="s">
        <v>1217</v>
      </c>
      <c r="D552" s="5">
        <f ca="1">TODAY()-125</f>
        <v>45119</v>
      </c>
      <c r="E552" s="25">
        <v>1918418</v>
      </c>
    </row>
    <row r="553" spans="1:5" x14ac:dyDescent="0.2">
      <c r="A553" s="21" t="s">
        <v>1416</v>
      </c>
      <c r="B553" s="26" t="s">
        <v>1167</v>
      </c>
      <c r="C553" s="26" t="s">
        <v>1417</v>
      </c>
      <c r="D553" s="5">
        <f ca="1">TODAY()-88</f>
        <v>45156</v>
      </c>
      <c r="E553" s="25">
        <v>1105344</v>
      </c>
    </row>
    <row r="554" spans="1:5" x14ac:dyDescent="0.2">
      <c r="A554" s="21" t="s">
        <v>1346</v>
      </c>
      <c r="B554" s="26" t="s">
        <v>1164</v>
      </c>
      <c r="C554" s="26" t="s">
        <v>1347</v>
      </c>
      <c r="D554" s="5">
        <f ca="1">TODAY()-87</f>
        <v>45157</v>
      </c>
      <c r="E554" s="25">
        <v>1050191</v>
      </c>
    </row>
    <row r="555" spans="1:5" x14ac:dyDescent="0.2">
      <c r="A555" s="21" t="s">
        <v>1412</v>
      </c>
      <c r="B555" s="26" t="s">
        <v>1174</v>
      </c>
      <c r="C555" s="26" t="s">
        <v>1413</v>
      </c>
      <c r="D555" s="5">
        <f ca="1">TODAY()-68</f>
        <v>45176</v>
      </c>
      <c r="E555" s="25">
        <v>1161737</v>
      </c>
    </row>
    <row r="556" spans="1:5" x14ac:dyDescent="0.2">
      <c r="A556" s="21" t="s">
        <v>1358</v>
      </c>
      <c r="B556" s="26" t="s">
        <v>1174</v>
      </c>
      <c r="C556" s="26" t="s">
        <v>1359</v>
      </c>
      <c r="D556" s="5">
        <f ca="1">TODAY()-102</f>
        <v>45142</v>
      </c>
      <c r="E556" s="25">
        <v>1018093</v>
      </c>
    </row>
    <row r="557" spans="1:5" x14ac:dyDescent="0.2">
      <c r="A557" s="21" t="s">
        <v>1232</v>
      </c>
      <c r="B557" s="26" t="s">
        <v>1159</v>
      </c>
      <c r="C557" s="26" t="s">
        <v>1233</v>
      </c>
      <c r="D557" s="5">
        <f ca="1">TODAY()-178</f>
        <v>45066</v>
      </c>
      <c r="E557" s="25">
        <v>1165165</v>
      </c>
    </row>
    <row r="558" spans="1:5" x14ac:dyDescent="0.2">
      <c r="A558" s="21" t="s">
        <v>1264</v>
      </c>
      <c r="B558" s="26" t="s">
        <v>1164</v>
      </c>
      <c r="C558" s="26" t="s">
        <v>1265</v>
      </c>
      <c r="D558" s="5">
        <f ca="1">TODAY()-17</f>
        <v>45227</v>
      </c>
      <c r="E558" s="25">
        <v>965000</v>
      </c>
    </row>
    <row r="559" spans="1:5" x14ac:dyDescent="0.2">
      <c r="A559" s="21" t="s">
        <v>1480</v>
      </c>
      <c r="B559" s="26" t="s">
        <v>1153</v>
      </c>
      <c r="C559" s="26" t="s">
        <v>1481</v>
      </c>
      <c r="D559" s="5">
        <f ca="1">TODAY()-21</f>
        <v>45223</v>
      </c>
      <c r="E559" s="25">
        <v>730000</v>
      </c>
    </row>
    <row r="560" spans="1:5" x14ac:dyDescent="0.2">
      <c r="A560" s="21" t="s">
        <v>1386</v>
      </c>
      <c r="B560" s="26" t="s">
        <v>1153</v>
      </c>
      <c r="C560" s="26" t="s">
        <v>1387</v>
      </c>
      <c r="D560" s="5">
        <f ca="1">TODAY()-75</f>
        <v>45169</v>
      </c>
      <c r="E560" s="25">
        <v>1219890</v>
      </c>
    </row>
    <row r="561" spans="1:5" x14ac:dyDescent="0.2">
      <c r="A561" s="21" t="s">
        <v>1256</v>
      </c>
      <c r="B561" s="26" t="s">
        <v>1167</v>
      </c>
      <c r="C561" s="26" t="s">
        <v>1257</v>
      </c>
      <c r="D561" s="5">
        <f ca="1">TODAY()-84</f>
        <v>45160</v>
      </c>
      <c r="E561" s="25">
        <v>1112349</v>
      </c>
    </row>
    <row r="562" spans="1:5" x14ac:dyDescent="0.2">
      <c r="A562" s="21" t="s">
        <v>1200</v>
      </c>
      <c r="B562" s="26" t="s">
        <v>1156</v>
      </c>
      <c r="C562" s="26" t="s">
        <v>1201</v>
      </c>
      <c r="D562" s="5">
        <f ca="1">TODAY()-34</f>
        <v>45210</v>
      </c>
      <c r="E562" s="25">
        <v>792000</v>
      </c>
    </row>
    <row r="563" spans="1:5" x14ac:dyDescent="0.2">
      <c r="A563" s="21" t="s">
        <v>1155</v>
      </c>
      <c r="B563" s="26" t="s">
        <v>1156</v>
      </c>
      <c r="C563" s="26" t="s">
        <v>1157</v>
      </c>
      <c r="D563" s="5">
        <f ca="1">TODAY()-27</f>
        <v>45217</v>
      </c>
      <c r="E563" s="25">
        <v>1294000</v>
      </c>
    </row>
    <row r="564" spans="1:5" x14ac:dyDescent="0.2">
      <c r="A564" s="21" t="s">
        <v>1173</v>
      </c>
      <c r="B564" s="26" t="s">
        <v>1174</v>
      </c>
      <c r="C564" s="26" t="s">
        <v>1175</v>
      </c>
      <c r="D564" s="5">
        <f ca="1">TODAY()-60</f>
        <v>45184</v>
      </c>
      <c r="E564" s="25">
        <v>1416929</v>
      </c>
    </row>
    <row r="565" spans="1:5" x14ac:dyDescent="0.2">
      <c r="A565" s="21" t="s">
        <v>1420</v>
      </c>
      <c r="B565" s="26" t="s">
        <v>1159</v>
      </c>
      <c r="C565" s="26" t="s">
        <v>1421</v>
      </c>
      <c r="D565" s="5">
        <f ca="1">TODAY()-43</f>
        <v>45201</v>
      </c>
      <c r="E565" s="25">
        <v>507600</v>
      </c>
    </row>
    <row r="566" spans="1:5" x14ac:dyDescent="0.2">
      <c r="A566" s="21" t="s">
        <v>1402</v>
      </c>
      <c r="B566" s="26" t="s">
        <v>1167</v>
      </c>
      <c r="C566" s="26" t="s">
        <v>1403</v>
      </c>
      <c r="D566" s="5">
        <f ca="1">TODAY()-174</f>
        <v>45070</v>
      </c>
      <c r="E566" s="25">
        <v>1037758</v>
      </c>
    </row>
    <row r="567" spans="1:5" x14ac:dyDescent="0.2">
      <c r="A567" s="21" t="s">
        <v>1276</v>
      </c>
      <c r="B567" s="26" t="s">
        <v>1167</v>
      </c>
      <c r="C567" s="26" t="s">
        <v>1277</v>
      </c>
      <c r="D567" s="5">
        <f ca="1">TODAY()-29</f>
        <v>45215</v>
      </c>
      <c r="E567" s="25">
        <v>621000</v>
      </c>
    </row>
    <row r="568" spans="1:5" x14ac:dyDescent="0.2">
      <c r="A568" s="21" t="s">
        <v>1342</v>
      </c>
      <c r="B568" s="26" t="s">
        <v>1164</v>
      </c>
      <c r="C568" s="26" t="s">
        <v>1343</v>
      </c>
      <c r="D568" s="5">
        <f ca="1">TODAY()-99</f>
        <v>45145</v>
      </c>
      <c r="E568" s="25">
        <v>763636</v>
      </c>
    </row>
    <row r="569" spans="1:5" x14ac:dyDescent="0.2">
      <c r="A569" s="21" t="s">
        <v>1500</v>
      </c>
      <c r="B569" s="26" t="s">
        <v>1153</v>
      </c>
      <c r="C569" s="26" t="s">
        <v>1501</v>
      </c>
      <c r="D569" s="5">
        <f ca="1">TODAY()-91</f>
        <v>45153</v>
      </c>
      <c r="E569" s="25">
        <v>966233</v>
      </c>
    </row>
    <row r="570" spans="1:5" x14ac:dyDescent="0.2">
      <c r="A570" s="21" t="s">
        <v>1392</v>
      </c>
      <c r="B570" s="26" t="s">
        <v>1167</v>
      </c>
      <c r="C570" s="26" t="s">
        <v>1393</v>
      </c>
      <c r="D570" s="5">
        <f ca="1">TODAY()-158</f>
        <v>45086</v>
      </c>
      <c r="E570" s="25">
        <v>532175</v>
      </c>
    </row>
    <row r="571" spans="1:5" x14ac:dyDescent="0.2">
      <c r="A571" s="21" t="s">
        <v>1298</v>
      </c>
      <c r="B571" s="26" t="s">
        <v>1164</v>
      </c>
      <c r="C571" s="26" t="s">
        <v>1299</v>
      </c>
      <c r="D571" s="5">
        <f ca="1">TODAY()-160</f>
        <v>45084</v>
      </c>
      <c r="E571" s="25">
        <v>653503</v>
      </c>
    </row>
    <row r="572" spans="1:5" x14ac:dyDescent="0.2">
      <c r="A572" s="21" t="s">
        <v>1458</v>
      </c>
      <c r="B572" s="26" t="s">
        <v>1153</v>
      </c>
      <c r="C572" s="26" t="s">
        <v>1459</v>
      </c>
      <c r="D572" s="5">
        <f ca="1">TODAY()-119</f>
        <v>45125</v>
      </c>
      <c r="E572" s="25">
        <v>771964</v>
      </c>
    </row>
    <row r="573" spans="1:5" x14ac:dyDescent="0.2">
      <c r="A573" s="21" t="s">
        <v>1360</v>
      </c>
      <c r="B573" s="26" t="s">
        <v>1159</v>
      </c>
      <c r="C573" s="26" t="s">
        <v>1361</v>
      </c>
      <c r="D573" s="5">
        <f ca="1">TODAY()-124</f>
        <v>45120</v>
      </c>
      <c r="E573" s="25">
        <v>834095</v>
      </c>
    </row>
    <row r="574" spans="1:5" x14ac:dyDescent="0.2">
      <c r="A574" s="21" t="s">
        <v>1246</v>
      </c>
      <c r="B574" s="26" t="s">
        <v>1156</v>
      </c>
      <c r="C574" s="26" t="s">
        <v>1247</v>
      </c>
      <c r="D574" s="5">
        <f ca="1">TODAY()-87</f>
        <v>45157</v>
      </c>
      <c r="E574" s="25">
        <v>1272553</v>
      </c>
    </row>
    <row r="575" spans="1:5" x14ac:dyDescent="0.2">
      <c r="A575" s="21" t="s">
        <v>1218</v>
      </c>
      <c r="B575" s="26" t="s">
        <v>1156</v>
      </c>
      <c r="C575" s="26" t="s">
        <v>1219</v>
      </c>
      <c r="D575" s="5">
        <f ca="1">TODAY()-163</f>
        <v>45081</v>
      </c>
      <c r="E575" s="25">
        <v>1194065</v>
      </c>
    </row>
    <row r="576" spans="1:5" x14ac:dyDescent="0.2">
      <c r="A576" s="21" t="s">
        <v>1502</v>
      </c>
      <c r="B576" s="26" t="s">
        <v>1153</v>
      </c>
      <c r="C576" s="26" t="s">
        <v>1503</v>
      </c>
      <c r="D576" s="5">
        <f ca="1">TODAY()-35</f>
        <v>45209</v>
      </c>
      <c r="E576" s="25">
        <v>783000</v>
      </c>
    </row>
    <row r="577" spans="1:5" x14ac:dyDescent="0.2">
      <c r="A577" s="21" t="s">
        <v>1372</v>
      </c>
      <c r="B577" s="26" t="s">
        <v>1156</v>
      </c>
      <c r="C577" s="26" t="s">
        <v>1373</v>
      </c>
      <c r="D577" s="5">
        <f ca="1">TODAY()-36</f>
        <v>45208</v>
      </c>
      <c r="E577" s="25">
        <v>541000</v>
      </c>
    </row>
    <row r="578" spans="1:5" x14ac:dyDescent="0.2">
      <c r="A578" s="21" t="s">
        <v>1155</v>
      </c>
      <c r="B578" s="26" t="s">
        <v>1156</v>
      </c>
      <c r="C578" s="26" t="s">
        <v>1157</v>
      </c>
      <c r="D578" s="5">
        <f ca="1">TODAY()-123</f>
        <v>45121</v>
      </c>
      <c r="E578" s="25">
        <v>1236153</v>
      </c>
    </row>
    <row r="579" spans="1:5" x14ac:dyDescent="0.2">
      <c r="A579" s="21" t="s">
        <v>1458</v>
      </c>
      <c r="B579" s="26" t="s">
        <v>1153</v>
      </c>
      <c r="C579" s="26" t="s">
        <v>1459</v>
      </c>
      <c r="D579" s="5">
        <f ca="1">TODAY()-196</f>
        <v>45048</v>
      </c>
      <c r="E579" s="25">
        <v>755907</v>
      </c>
    </row>
    <row r="580" spans="1:5" x14ac:dyDescent="0.2">
      <c r="A580" s="21" t="s">
        <v>1300</v>
      </c>
      <c r="B580" s="26" t="s">
        <v>1159</v>
      </c>
      <c r="C580" s="26" t="s">
        <v>1301</v>
      </c>
      <c r="D580" s="5">
        <f ca="1">TODAY()-107</f>
        <v>45137</v>
      </c>
      <c r="E580" s="25">
        <v>859421</v>
      </c>
    </row>
    <row r="581" spans="1:5" x14ac:dyDescent="0.2">
      <c r="A581" s="21" t="s">
        <v>1208</v>
      </c>
      <c r="B581" s="26" t="s">
        <v>1156</v>
      </c>
      <c r="C581" s="26" t="s">
        <v>1209</v>
      </c>
      <c r="D581" s="5">
        <f ca="1">TODAY()-21</f>
        <v>45223</v>
      </c>
      <c r="E581" s="25">
        <v>715000</v>
      </c>
    </row>
    <row r="582" spans="1:5" x14ac:dyDescent="0.2">
      <c r="A582" s="21" t="s">
        <v>1236</v>
      </c>
      <c r="B582" s="26" t="s">
        <v>1156</v>
      </c>
      <c r="C582" s="26" t="s">
        <v>1237</v>
      </c>
      <c r="D582" s="5">
        <f ca="1">TODAY()-112</f>
        <v>45132</v>
      </c>
      <c r="E582" s="25">
        <v>1393610</v>
      </c>
    </row>
    <row r="583" spans="1:5" x14ac:dyDescent="0.2">
      <c r="A583" s="21" t="s">
        <v>1169</v>
      </c>
      <c r="B583" s="26" t="s">
        <v>1153</v>
      </c>
      <c r="C583" s="26" t="s">
        <v>1170</v>
      </c>
      <c r="D583" s="5">
        <f ca="1">TODAY()-87</f>
        <v>45157</v>
      </c>
      <c r="E583" s="25">
        <v>1255800</v>
      </c>
    </row>
    <row r="584" spans="1:5" x14ac:dyDescent="0.2">
      <c r="A584" s="21" t="s">
        <v>1360</v>
      </c>
      <c r="B584" s="26" t="s">
        <v>1159</v>
      </c>
      <c r="C584" s="26" t="s">
        <v>1361</v>
      </c>
      <c r="D584" s="5">
        <f ca="1">TODAY()-29</f>
        <v>45215</v>
      </c>
      <c r="E584" s="25">
        <v>895000</v>
      </c>
    </row>
    <row r="585" spans="1:5" x14ac:dyDescent="0.2">
      <c r="A585" s="21" t="s">
        <v>1348</v>
      </c>
      <c r="B585" s="26" t="s">
        <v>1174</v>
      </c>
      <c r="C585" s="26" t="s">
        <v>1349</v>
      </c>
      <c r="D585" s="5">
        <f ca="1">TODAY()-43</f>
        <v>45201</v>
      </c>
      <c r="E585" s="25">
        <v>1268820</v>
      </c>
    </row>
    <row r="586" spans="1:5" x14ac:dyDescent="0.2">
      <c r="A586" s="21" t="s">
        <v>1394</v>
      </c>
      <c r="B586" s="26" t="s">
        <v>1156</v>
      </c>
      <c r="C586" s="26" t="s">
        <v>1395</v>
      </c>
      <c r="D586" s="5">
        <f ca="1">TODAY()-107</f>
        <v>45137</v>
      </c>
      <c r="E586" s="25">
        <v>1254889</v>
      </c>
    </row>
    <row r="587" spans="1:5" x14ac:dyDescent="0.2">
      <c r="A587" s="21" t="s">
        <v>1250</v>
      </c>
      <c r="B587" s="26" t="s">
        <v>1174</v>
      </c>
      <c r="C587" s="26" t="s">
        <v>1251</v>
      </c>
      <c r="D587" s="5">
        <f ca="1">TODAY()-51</f>
        <v>45193</v>
      </c>
      <c r="E587" s="25">
        <v>855920</v>
      </c>
    </row>
    <row r="588" spans="1:5" x14ac:dyDescent="0.2">
      <c r="A588" s="21" t="s">
        <v>1388</v>
      </c>
      <c r="B588" s="26" t="s">
        <v>1164</v>
      </c>
      <c r="C588" s="26" t="s">
        <v>1389</v>
      </c>
      <c r="D588" s="5">
        <f ca="1">TODAY()-148</f>
        <v>45096</v>
      </c>
      <c r="E588" s="25">
        <v>1044079</v>
      </c>
    </row>
    <row r="589" spans="1:5" x14ac:dyDescent="0.2">
      <c r="A589" s="21" t="s">
        <v>1236</v>
      </c>
      <c r="B589" s="26" t="s">
        <v>1156</v>
      </c>
      <c r="C589" s="26" t="s">
        <v>1237</v>
      </c>
      <c r="D589" s="5">
        <f ca="1">TODAY()-25</f>
        <v>45219</v>
      </c>
      <c r="E589" s="25">
        <v>1418000</v>
      </c>
    </row>
    <row r="590" spans="1:5" x14ac:dyDescent="0.2">
      <c r="A590" s="21" t="s">
        <v>1200</v>
      </c>
      <c r="B590" s="26" t="s">
        <v>1156</v>
      </c>
      <c r="C590" s="26" t="s">
        <v>1201</v>
      </c>
      <c r="D590" s="5">
        <f ca="1">TODAY()-51</f>
        <v>45193</v>
      </c>
      <c r="E590" s="25">
        <v>887040</v>
      </c>
    </row>
    <row r="591" spans="1:5" x14ac:dyDescent="0.2">
      <c r="A591" s="21" t="s">
        <v>1284</v>
      </c>
      <c r="B591" s="26" t="s">
        <v>1156</v>
      </c>
      <c r="C591" s="26" t="s">
        <v>1285</v>
      </c>
      <c r="D591" s="5">
        <f ca="1">TODAY()-109</f>
        <v>45135</v>
      </c>
      <c r="E591" s="25">
        <v>1210966</v>
      </c>
    </row>
    <row r="592" spans="1:5" x14ac:dyDescent="0.2">
      <c r="A592" s="21" t="s">
        <v>1404</v>
      </c>
      <c r="B592" s="26" t="s">
        <v>1156</v>
      </c>
      <c r="C592" s="26" t="s">
        <v>1405</v>
      </c>
      <c r="D592" s="5">
        <f ca="1">TODAY()-15</f>
        <v>45229</v>
      </c>
      <c r="E592" s="25">
        <v>539000</v>
      </c>
    </row>
    <row r="593" spans="1:5" x14ac:dyDescent="0.2">
      <c r="A593" s="21" t="s">
        <v>1362</v>
      </c>
      <c r="B593" s="26" t="s">
        <v>1153</v>
      </c>
      <c r="C593" s="26" t="s">
        <v>1363</v>
      </c>
      <c r="D593" s="5">
        <f ca="1">TODAY()-103</f>
        <v>45141</v>
      </c>
      <c r="E593" s="25">
        <v>1273796</v>
      </c>
    </row>
    <row r="594" spans="1:5" x14ac:dyDescent="0.2">
      <c r="A594" s="21" t="s">
        <v>1410</v>
      </c>
      <c r="B594" s="26" t="s">
        <v>1167</v>
      </c>
      <c r="C594" s="26" t="s">
        <v>1411</v>
      </c>
      <c r="D594" s="5">
        <f ca="1">TODAY()-79</f>
        <v>45165</v>
      </c>
      <c r="E594" s="25">
        <v>1163776</v>
      </c>
    </row>
    <row r="595" spans="1:5" x14ac:dyDescent="0.2">
      <c r="A595" s="21" t="s">
        <v>1474</v>
      </c>
      <c r="B595" s="26" t="s">
        <v>1153</v>
      </c>
      <c r="C595" s="26" t="s">
        <v>1475</v>
      </c>
      <c r="D595" s="5">
        <f ca="1">TODAY()-19</f>
        <v>45225</v>
      </c>
      <c r="E595" s="25">
        <v>983000</v>
      </c>
    </row>
    <row r="596" spans="1:5" x14ac:dyDescent="0.2">
      <c r="A596" s="21" t="s">
        <v>1504</v>
      </c>
      <c r="B596" s="26" t="s">
        <v>1167</v>
      </c>
      <c r="C596" s="26" t="s">
        <v>1505</v>
      </c>
      <c r="D596" s="5">
        <f ca="1">TODAY()-40</f>
        <v>45204</v>
      </c>
      <c r="E596" s="25">
        <v>1361000</v>
      </c>
    </row>
    <row r="597" spans="1:5" x14ac:dyDescent="0.2">
      <c r="A597" s="21" t="s">
        <v>1224</v>
      </c>
      <c r="B597" s="26" t="s">
        <v>1156</v>
      </c>
      <c r="C597" s="26" t="s">
        <v>1225</v>
      </c>
      <c r="D597" s="5">
        <f ca="1">TODAY()-129</f>
        <v>45115</v>
      </c>
      <c r="E597" s="25">
        <v>657371</v>
      </c>
    </row>
    <row r="598" spans="1:5" x14ac:dyDescent="0.2">
      <c r="A598" s="21" t="s">
        <v>1264</v>
      </c>
      <c r="B598" s="26" t="s">
        <v>1164</v>
      </c>
      <c r="C598" s="26" t="s">
        <v>1265</v>
      </c>
      <c r="D598" s="5">
        <f ca="1">TODAY()-86</f>
        <v>45158</v>
      </c>
      <c r="E598" s="25">
        <v>854797</v>
      </c>
    </row>
    <row r="599" spans="1:5" x14ac:dyDescent="0.2">
      <c r="A599" s="21" t="s">
        <v>1390</v>
      </c>
      <c r="B599" s="26" t="s">
        <v>1174</v>
      </c>
      <c r="C599" s="26" t="s">
        <v>1391</v>
      </c>
      <c r="D599" s="5">
        <f ca="1">TODAY()-16</f>
        <v>45228</v>
      </c>
      <c r="E599" s="25">
        <v>786000</v>
      </c>
    </row>
    <row r="600" spans="1:5" x14ac:dyDescent="0.2">
      <c r="A600" s="21" t="s">
        <v>1340</v>
      </c>
      <c r="B600" s="26" t="s">
        <v>1159</v>
      </c>
      <c r="C600" s="26" t="s">
        <v>1341</v>
      </c>
      <c r="D600" s="5">
        <f ca="1">TODAY()-35</f>
        <v>45209</v>
      </c>
      <c r="E600" s="25">
        <v>1077000</v>
      </c>
    </row>
    <row r="601" spans="1:5" x14ac:dyDescent="0.2">
      <c r="A601" s="21" t="s">
        <v>1206</v>
      </c>
      <c r="B601" s="26" t="s">
        <v>1153</v>
      </c>
      <c r="C601" s="26" t="s">
        <v>1207</v>
      </c>
      <c r="D601" s="5">
        <f ca="1">TODAY()-103</f>
        <v>45141</v>
      </c>
      <c r="E601" s="25">
        <v>1414714</v>
      </c>
    </row>
    <row r="602" spans="1:5" x14ac:dyDescent="0.2">
      <c r="A602" s="21" t="s">
        <v>1406</v>
      </c>
      <c r="B602" s="26" t="s">
        <v>1156</v>
      </c>
      <c r="C602" s="26" t="s">
        <v>1407</v>
      </c>
      <c r="D602" s="5">
        <f ca="1">TODAY()-54</f>
        <v>45190</v>
      </c>
      <c r="E602" s="25">
        <v>1186500</v>
      </c>
    </row>
    <row r="603" spans="1:5" x14ac:dyDescent="0.2">
      <c r="A603" s="21" t="s">
        <v>1366</v>
      </c>
      <c r="B603" s="26" t="s">
        <v>1156</v>
      </c>
      <c r="C603" s="26" t="s">
        <v>1367</v>
      </c>
      <c r="D603" s="5">
        <f ca="1">TODAY()-37</f>
        <v>45207</v>
      </c>
      <c r="E603" s="25">
        <v>548000</v>
      </c>
    </row>
    <row r="604" spans="1:5" x14ac:dyDescent="0.2">
      <c r="A604" s="21" t="s">
        <v>1344</v>
      </c>
      <c r="B604" s="26" t="s">
        <v>1153</v>
      </c>
      <c r="C604" s="26" t="s">
        <v>1345</v>
      </c>
      <c r="D604" s="5">
        <f ca="1">TODAY()-50</f>
        <v>45194</v>
      </c>
      <c r="E604" s="25">
        <v>670530</v>
      </c>
    </row>
    <row r="605" spans="1:5" x14ac:dyDescent="0.2">
      <c r="A605" s="21" t="s">
        <v>1436</v>
      </c>
      <c r="B605" s="26" t="s">
        <v>1167</v>
      </c>
      <c r="C605" s="26" t="s">
        <v>1437</v>
      </c>
      <c r="D605" s="5">
        <f ca="1">TODAY()-63</f>
        <v>45181</v>
      </c>
      <c r="E605" s="25">
        <v>1107040</v>
      </c>
    </row>
    <row r="606" spans="1:5" x14ac:dyDescent="0.2">
      <c r="A606" s="21" t="s">
        <v>1282</v>
      </c>
      <c r="B606" s="26" t="s">
        <v>1156</v>
      </c>
      <c r="C606" s="26" t="s">
        <v>1283</v>
      </c>
      <c r="D606" s="5">
        <f ca="1">TODAY()-160</f>
        <v>45084</v>
      </c>
      <c r="E606" s="25">
        <v>578208</v>
      </c>
    </row>
    <row r="607" spans="1:5" x14ac:dyDescent="0.2">
      <c r="A607" s="21" t="s">
        <v>1276</v>
      </c>
      <c r="B607" s="26" t="s">
        <v>1167</v>
      </c>
      <c r="C607" s="26" t="s">
        <v>1277</v>
      </c>
      <c r="D607" s="5">
        <f ca="1">TODAY()-57</f>
        <v>45187</v>
      </c>
      <c r="E607" s="25">
        <v>571320</v>
      </c>
    </row>
    <row r="608" spans="1:5" x14ac:dyDescent="0.2">
      <c r="A608" s="21" t="s">
        <v>1216</v>
      </c>
      <c r="B608" s="26" t="s">
        <v>1167</v>
      </c>
      <c r="C608" s="26" t="s">
        <v>1217</v>
      </c>
      <c r="D608" s="5">
        <f ca="1">TODAY()-141</f>
        <v>45103</v>
      </c>
      <c r="E608" s="25">
        <v>1707392</v>
      </c>
    </row>
    <row r="609" spans="1:5" x14ac:dyDescent="0.2">
      <c r="A609" s="21" t="s">
        <v>1352</v>
      </c>
      <c r="B609" s="26" t="s">
        <v>1174</v>
      </c>
      <c r="C609" s="26" t="s">
        <v>1353</v>
      </c>
      <c r="D609" s="5">
        <f ca="1">TODAY()-63</f>
        <v>45181</v>
      </c>
      <c r="E609" s="25">
        <v>621000</v>
      </c>
    </row>
    <row r="610" spans="1:5" x14ac:dyDescent="0.2">
      <c r="A610" s="21" t="s">
        <v>1224</v>
      </c>
      <c r="B610" s="26" t="s">
        <v>1156</v>
      </c>
      <c r="C610" s="26" t="s">
        <v>1225</v>
      </c>
      <c r="D610" s="5">
        <f ca="1">TODAY()-59</f>
        <v>45185</v>
      </c>
      <c r="E610" s="25">
        <v>913680</v>
      </c>
    </row>
    <row r="611" spans="1:5" x14ac:dyDescent="0.2">
      <c r="A611" s="21" t="s">
        <v>1416</v>
      </c>
      <c r="B611" s="26" t="s">
        <v>1167</v>
      </c>
      <c r="C611" s="26" t="s">
        <v>1417</v>
      </c>
      <c r="D611" s="5">
        <f ca="1">TODAY()-48</f>
        <v>45196</v>
      </c>
      <c r="E611" s="25">
        <v>1094400</v>
      </c>
    </row>
    <row r="612" spans="1:5" x14ac:dyDescent="0.2">
      <c r="A612" s="21" t="s">
        <v>1398</v>
      </c>
      <c r="B612" s="26" t="s">
        <v>1159</v>
      </c>
      <c r="C612" s="26" t="s">
        <v>1399</v>
      </c>
      <c r="D612" s="5">
        <f ca="1">TODAY()-148</f>
        <v>45096</v>
      </c>
      <c r="E612" s="25">
        <v>473171</v>
      </c>
    </row>
    <row r="613" spans="1:5" x14ac:dyDescent="0.2">
      <c r="A613" s="21" t="s">
        <v>1478</v>
      </c>
      <c r="B613" s="26" t="s">
        <v>1164</v>
      </c>
      <c r="C613" s="26" t="s">
        <v>1479</v>
      </c>
      <c r="D613" s="5">
        <f ca="1">TODAY()-84</f>
        <v>45160</v>
      </c>
      <c r="E613" s="25">
        <v>1027649</v>
      </c>
    </row>
    <row r="614" spans="1:5" x14ac:dyDescent="0.2">
      <c r="A614" s="21" t="s">
        <v>1288</v>
      </c>
      <c r="B614" s="26" t="s">
        <v>1167</v>
      </c>
      <c r="C614" s="26" t="s">
        <v>1289</v>
      </c>
      <c r="D614" s="5">
        <f ca="1">TODAY()-87</f>
        <v>45157</v>
      </c>
      <c r="E614" s="25">
        <v>1379149</v>
      </c>
    </row>
    <row r="615" spans="1:5" x14ac:dyDescent="0.2">
      <c r="A615" s="21" t="s">
        <v>1216</v>
      </c>
      <c r="B615" s="26" t="s">
        <v>1167</v>
      </c>
      <c r="C615" s="26" t="s">
        <v>1217</v>
      </c>
      <c r="D615" s="5">
        <f ca="1">TODAY()-106</f>
        <v>45138</v>
      </c>
      <c r="E615" s="25">
        <v>1827065</v>
      </c>
    </row>
    <row r="616" spans="1:5" x14ac:dyDescent="0.2">
      <c r="A616" s="21" t="s">
        <v>1236</v>
      </c>
      <c r="B616" s="26" t="s">
        <v>1156</v>
      </c>
      <c r="C616" s="26" t="s">
        <v>1237</v>
      </c>
      <c r="D616" s="5">
        <f ca="1">TODAY()-216</f>
        <v>45028</v>
      </c>
      <c r="E616" s="25">
        <v>1551688</v>
      </c>
    </row>
    <row r="617" spans="1:5" x14ac:dyDescent="0.2">
      <c r="A617" s="21" t="s">
        <v>1326</v>
      </c>
      <c r="B617" s="26" t="s">
        <v>1167</v>
      </c>
      <c r="C617" s="26" t="s">
        <v>1327</v>
      </c>
      <c r="D617" s="5">
        <f ca="1">TODAY()-59</f>
        <v>45185</v>
      </c>
      <c r="E617" s="25">
        <v>1065020</v>
      </c>
    </row>
    <row r="618" spans="1:5" x14ac:dyDescent="0.2">
      <c r="A618" s="21" t="s">
        <v>1171</v>
      </c>
      <c r="B618" s="26" t="s">
        <v>1159</v>
      </c>
      <c r="C618" s="26" t="s">
        <v>1172</v>
      </c>
      <c r="D618" s="5">
        <f ca="1">TODAY()-62</f>
        <v>45182</v>
      </c>
      <c r="E618" s="25">
        <v>603060</v>
      </c>
    </row>
    <row r="619" spans="1:5" x14ac:dyDescent="0.2">
      <c r="A619" s="21" t="s">
        <v>1262</v>
      </c>
      <c r="B619" s="26" t="s">
        <v>1174</v>
      </c>
      <c r="C619" s="26" t="s">
        <v>1263</v>
      </c>
      <c r="D619" s="5">
        <f ca="1">TODAY()-16</f>
        <v>45228</v>
      </c>
      <c r="E619" s="25">
        <v>573000</v>
      </c>
    </row>
    <row r="620" spans="1:5" x14ac:dyDescent="0.2">
      <c r="A620" s="21" t="s">
        <v>1334</v>
      </c>
      <c r="B620" s="26" t="s">
        <v>1167</v>
      </c>
      <c r="C620" s="26" t="s">
        <v>1335</v>
      </c>
      <c r="D620" s="5">
        <f ca="1">TODAY()-34</f>
        <v>45210</v>
      </c>
      <c r="E620" s="25">
        <v>1008000</v>
      </c>
    </row>
    <row r="621" spans="1:5" x14ac:dyDescent="0.2">
      <c r="A621" s="21" t="s">
        <v>1356</v>
      </c>
      <c r="B621" s="26" t="s">
        <v>1174</v>
      </c>
      <c r="C621" s="26" t="s">
        <v>1357</v>
      </c>
      <c r="D621" s="5">
        <f ca="1">TODAY()-207</f>
        <v>45037</v>
      </c>
      <c r="E621" s="25">
        <v>377938</v>
      </c>
    </row>
    <row r="622" spans="1:5" x14ac:dyDescent="0.2">
      <c r="A622" s="21" t="s">
        <v>1436</v>
      </c>
      <c r="B622" s="26" t="s">
        <v>1167</v>
      </c>
      <c r="C622" s="26" t="s">
        <v>1437</v>
      </c>
      <c r="D622" s="5">
        <f ca="1">TODAY()-85</f>
        <v>45159</v>
      </c>
      <c r="E622" s="25">
        <v>1173462</v>
      </c>
    </row>
    <row r="623" spans="1:5" x14ac:dyDescent="0.2">
      <c r="A623" s="21" t="s">
        <v>1392</v>
      </c>
      <c r="B623" s="26" t="s">
        <v>1167</v>
      </c>
      <c r="C623" s="26" t="s">
        <v>1393</v>
      </c>
      <c r="D623" s="5">
        <f ca="1">TODAY()-72</f>
        <v>45172</v>
      </c>
      <c r="E623" s="25">
        <v>526380</v>
      </c>
    </row>
    <row r="624" spans="1:5" x14ac:dyDescent="0.2">
      <c r="A624" s="21" t="s">
        <v>1360</v>
      </c>
      <c r="B624" s="26" t="s">
        <v>1159</v>
      </c>
      <c r="C624" s="26" t="s">
        <v>1361</v>
      </c>
      <c r="D624" s="5">
        <f ca="1">TODAY()-208</f>
        <v>45036</v>
      </c>
      <c r="E624" s="25">
        <v>824914</v>
      </c>
    </row>
    <row r="625" spans="1:5" x14ac:dyDescent="0.2">
      <c r="A625" s="21" t="s">
        <v>1216</v>
      </c>
      <c r="B625" s="26" t="s">
        <v>1167</v>
      </c>
      <c r="C625" s="26" t="s">
        <v>1217</v>
      </c>
      <c r="D625" s="5">
        <f ca="1">TODAY()-29</f>
        <v>45215</v>
      </c>
      <c r="E625" s="25">
        <v>1416000</v>
      </c>
    </row>
    <row r="626" spans="1:5" x14ac:dyDescent="0.2">
      <c r="A626" s="21" t="s">
        <v>1200</v>
      </c>
      <c r="B626" s="26" t="s">
        <v>1156</v>
      </c>
      <c r="C626" s="26" t="s">
        <v>1201</v>
      </c>
      <c r="D626" s="5">
        <f ca="1">TODAY()-129</f>
        <v>45115</v>
      </c>
      <c r="E626" s="25">
        <v>1065108</v>
      </c>
    </row>
    <row r="627" spans="1:5" x14ac:dyDescent="0.2">
      <c r="A627" s="21" t="s">
        <v>1506</v>
      </c>
      <c r="B627" s="26" t="s">
        <v>1156</v>
      </c>
      <c r="C627" s="26" t="s">
        <v>1507</v>
      </c>
      <c r="D627" s="5">
        <f ca="1">TODAY()-36</f>
        <v>45208</v>
      </c>
      <c r="E627" s="25">
        <v>1193000</v>
      </c>
    </row>
    <row r="628" spans="1:5" x14ac:dyDescent="0.2">
      <c r="A628" s="21" t="s">
        <v>1394</v>
      </c>
      <c r="B628" s="26" t="s">
        <v>1156</v>
      </c>
      <c r="C628" s="26" t="s">
        <v>1395</v>
      </c>
      <c r="D628" s="5">
        <f ca="1">TODAY()-79</f>
        <v>45165</v>
      </c>
      <c r="E628" s="25">
        <v>1320935</v>
      </c>
    </row>
    <row r="629" spans="1:5" x14ac:dyDescent="0.2">
      <c r="A629" s="21" t="s">
        <v>1442</v>
      </c>
      <c r="B629" s="26" t="s">
        <v>1153</v>
      </c>
      <c r="C629" s="26" t="s">
        <v>1443</v>
      </c>
      <c r="D629" s="5">
        <f ca="1">TODAY()-94</f>
        <v>45150</v>
      </c>
      <c r="E629" s="25">
        <v>687665</v>
      </c>
    </row>
    <row r="630" spans="1:5" x14ac:dyDescent="0.2">
      <c r="A630" s="21" t="s">
        <v>1272</v>
      </c>
      <c r="B630" s="26" t="s">
        <v>1164</v>
      </c>
      <c r="C630" s="26" t="s">
        <v>1273</v>
      </c>
      <c r="D630" s="5">
        <f ca="1">TODAY()-15</f>
        <v>45229</v>
      </c>
      <c r="E630" s="25">
        <v>1339000</v>
      </c>
    </row>
    <row r="631" spans="1:5" x14ac:dyDescent="0.2">
      <c r="A631" s="21" t="s">
        <v>1374</v>
      </c>
      <c r="B631" s="26" t="s">
        <v>1159</v>
      </c>
      <c r="C631" s="26" t="s">
        <v>1375</v>
      </c>
      <c r="D631" s="5">
        <f ca="1">TODAY()-112</f>
        <v>45132</v>
      </c>
      <c r="E631" s="25">
        <v>1428473</v>
      </c>
    </row>
    <row r="632" spans="1:5" x14ac:dyDescent="0.2">
      <c r="A632" s="21" t="s">
        <v>1464</v>
      </c>
      <c r="B632" s="26" t="s">
        <v>1153</v>
      </c>
      <c r="C632" s="26" t="s">
        <v>1465</v>
      </c>
      <c r="D632" s="5">
        <f ca="1">TODAY()-109</f>
        <v>45135</v>
      </c>
      <c r="E632" s="25">
        <v>1521519</v>
      </c>
    </row>
    <row r="633" spans="1:5" x14ac:dyDescent="0.2">
      <c r="A633" s="21" t="s">
        <v>1188</v>
      </c>
      <c r="B633" s="26" t="s">
        <v>1164</v>
      </c>
      <c r="C633" s="26" t="s">
        <v>1189</v>
      </c>
      <c r="D633" s="5">
        <f ca="1">TODAY()-134</f>
        <v>45110</v>
      </c>
      <c r="E633" s="25">
        <v>1662792</v>
      </c>
    </row>
    <row r="634" spans="1:5" x14ac:dyDescent="0.2">
      <c r="A634" s="21" t="s">
        <v>1204</v>
      </c>
      <c r="B634" s="26" t="s">
        <v>1174</v>
      </c>
      <c r="C634" s="26" t="s">
        <v>1205</v>
      </c>
      <c r="D634" s="5">
        <f ca="1">TODAY()-48</f>
        <v>45196</v>
      </c>
      <c r="E634" s="25">
        <v>1046360</v>
      </c>
    </row>
    <row r="635" spans="1:5" x14ac:dyDescent="0.2">
      <c r="A635" s="21" t="s">
        <v>1155</v>
      </c>
      <c r="B635" s="26" t="s">
        <v>1156</v>
      </c>
      <c r="C635" s="26" t="s">
        <v>1157</v>
      </c>
      <c r="D635" s="5">
        <f ca="1">TODAY()-170</f>
        <v>45074</v>
      </c>
      <c r="E635" s="25">
        <v>1260876</v>
      </c>
    </row>
    <row r="636" spans="1:5" x14ac:dyDescent="0.2">
      <c r="A636" s="21" t="s">
        <v>1396</v>
      </c>
      <c r="B636" s="26" t="s">
        <v>1164</v>
      </c>
      <c r="C636" s="26" t="s">
        <v>1397</v>
      </c>
      <c r="D636" s="5">
        <f ca="1">TODAY()-69</f>
        <v>45175</v>
      </c>
      <c r="E636" s="25">
        <v>461776</v>
      </c>
    </row>
    <row r="637" spans="1:5" x14ac:dyDescent="0.2">
      <c r="A637" s="21" t="s">
        <v>1454</v>
      </c>
      <c r="B637" s="26" t="s">
        <v>1159</v>
      </c>
      <c r="C637" s="26" t="s">
        <v>1455</v>
      </c>
      <c r="D637" s="5">
        <f ca="1">TODAY()-40</f>
        <v>45204</v>
      </c>
      <c r="E637" s="25">
        <v>1414000</v>
      </c>
    </row>
    <row r="638" spans="1:5" x14ac:dyDescent="0.2">
      <c r="A638" s="21" t="s">
        <v>1494</v>
      </c>
      <c r="B638" s="26" t="s">
        <v>1159</v>
      </c>
      <c r="C638" s="26" t="s">
        <v>1495</v>
      </c>
      <c r="D638" s="5">
        <f ca="1">TODAY()-16</f>
        <v>45228</v>
      </c>
      <c r="E638" s="25">
        <v>933000</v>
      </c>
    </row>
    <row r="639" spans="1:5" x14ac:dyDescent="0.2">
      <c r="A639" s="21" t="s">
        <v>1370</v>
      </c>
      <c r="B639" s="26" t="s">
        <v>1159</v>
      </c>
      <c r="C639" s="26" t="s">
        <v>1371</v>
      </c>
      <c r="D639" s="5">
        <f ca="1">TODAY()-61</f>
        <v>45183</v>
      </c>
      <c r="E639" s="25">
        <v>806960</v>
      </c>
    </row>
    <row r="640" spans="1:5" x14ac:dyDescent="0.2">
      <c r="A640" s="21" t="s">
        <v>1444</v>
      </c>
      <c r="B640" s="26" t="s">
        <v>1174</v>
      </c>
      <c r="C640" s="26" t="s">
        <v>1445</v>
      </c>
      <c r="D640" s="5">
        <f ca="1">TODAY()-58</f>
        <v>45186</v>
      </c>
      <c r="E640" s="25">
        <v>714867</v>
      </c>
    </row>
    <row r="641" spans="1:5" x14ac:dyDescent="0.2">
      <c r="A641" s="21" t="s">
        <v>1214</v>
      </c>
      <c r="B641" s="26" t="s">
        <v>1159</v>
      </c>
      <c r="C641" s="26" t="s">
        <v>1215</v>
      </c>
      <c r="D641" s="5">
        <f ca="1">TODAY()-97</f>
        <v>45147</v>
      </c>
      <c r="E641" s="25">
        <v>1200953</v>
      </c>
    </row>
    <row r="642" spans="1:5" x14ac:dyDescent="0.2">
      <c r="A642" s="21" t="s">
        <v>1402</v>
      </c>
      <c r="B642" s="26" t="s">
        <v>1167</v>
      </c>
      <c r="C642" s="26" t="s">
        <v>1403</v>
      </c>
      <c r="D642" s="5">
        <f ca="1">TODAY()-81</f>
        <v>45163</v>
      </c>
      <c r="E642" s="25">
        <v>884659</v>
      </c>
    </row>
    <row r="643" spans="1:5" x14ac:dyDescent="0.2">
      <c r="A643" s="21" t="s">
        <v>1458</v>
      </c>
      <c r="B643" s="26" t="s">
        <v>1153</v>
      </c>
      <c r="C643" s="26" t="s">
        <v>1459</v>
      </c>
      <c r="D643" s="5">
        <f ca="1">TODAY()-34</f>
        <v>45210</v>
      </c>
      <c r="E643" s="25">
        <v>949000</v>
      </c>
    </row>
    <row r="644" spans="1:5" x14ac:dyDescent="0.2">
      <c r="A644" s="21" t="s">
        <v>1376</v>
      </c>
      <c r="B644" s="26" t="s">
        <v>1156</v>
      </c>
      <c r="C644" s="26" t="s">
        <v>1377</v>
      </c>
      <c r="D644" s="5">
        <f ca="1">TODAY()-84</f>
        <v>45160</v>
      </c>
      <c r="E644" s="25">
        <v>544782</v>
      </c>
    </row>
    <row r="645" spans="1:5" x14ac:dyDescent="0.2">
      <c r="A645" s="21" t="s">
        <v>1226</v>
      </c>
      <c r="B645" s="26" t="s">
        <v>1174</v>
      </c>
      <c r="C645" s="26" t="s">
        <v>1227</v>
      </c>
      <c r="D645" s="5">
        <f ca="1">TODAY()-79</f>
        <v>45165</v>
      </c>
      <c r="E645" s="25">
        <v>789966</v>
      </c>
    </row>
    <row r="646" spans="1:5" x14ac:dyDescent="0.2">
      <c r="A646" s="21" t="s">
        <v>1376</v>
      </c>
      <c r="B646" s="26" t="s">
        <v>1156</v>
      </c>
      <c r="C646" s="26" t="s">
        <v>1377</v>
      </c>
      <c r="D646" s="5">
        <f ca="1">TODAY()-163</f>
        <v>45081</v>
      </c>
      <c r="E646" s="25">
        <v>610617</v>
      </c>
    </row>
    <row r="647" spans="1:5" x14ac:dyDescent="0.2">
      <c r="A647" s="21" t="s">
        <v>1254</v>
      </c>
      <c r="B647" s="26" t="s">
        <v>1164</v>
      </c>
      <c r="C647" s="26" t="s">
        <v>1255</v>
      </c>
      <c r="D647" s="5">
        <f ca="1">TODAY()-70</f>
        <v>45174</v>
      </c>
      <c r="E647" s="25">
        <v>1134750</v>
      </c>
    </row>
    <row r="648" spans="1:5" x14ac:dyDescent="0.2">
      <c r="A648" s="21" t="s">
        <v>1454</v>
      </c>
      <c r="B648" s="26" t="s">
        <v>1159</v>
      </c>
      <c r="C648" s="26" t="s">
        <v>1455</v>
      </c>
      <c r="D648" s="5">
        <f ca="1">TODAY()-161</f>
        <v>45083</v>
      </c>
      <c r="E648" s="25">
        <v>1499588</v>
      </c>
    </row>
    <row r="649" spans="1:5" x14ac:dyDescent="0.2">
      <c r="A649" s="21" t="s">
        <v>1418</v>
      </c>
      <c r="B649" s="26" t="s">
        <v>1174</v>
      </c>
      <c r="C649" s="26" t="s">
        <v>1419</v>
      </c>
      <c r="D649" s="5">
        <f ca="1">TODAY()-164</f>
        <v>45080</v>
      </c>
      <c r="E649" s="25">
        <v>931347</v>
      </c>
    </row>
    <row r="650" spans="1:5" x14ac:dyDescent="0.2">
      <c r="A650" s="21" t="s">
        <v>1324</v>
      </c>
      <c r="B650" s="26" t="s">
        <v>1164</v>
      </c>
      <c r="C650" s="26" t="s">
        <v>1325</v>
      </c>
      <c r="D650" s="5">
        <f ca="1">TODAY()-105</f>
        <v>45139</v>
      </c>
      <c r="E650" s="25">
        <v>555933</v>
      </c>
    </row>
    <row r="651" spans="1:5" x14ac:dyDescent="0.2">
      <c r="A651" s="21" t="s">
        <v>1462</v>
      </c>
      <c r="B651" s="26" t="s">
        <v>1167</v>
      </c>
      <c r="C651" s="26" t="s">
        <v>1463</v>
      </c>
      <c r="D651" s="5">
        <f ca="1">TODAY()-37</f>
        <v>45207</v>
      </c>
      <c r="E651" s="25">
        <v>1084000</v>
      </c>
    </row>
    <row r="652" spans="1:5" x14ac:dyDescent="0.2">
      <c r="A652" s="21" t="s">
        <v>1442</v>
      </c>
      <c r="B652" s="26" t="s">
        <v>1153</v>
      </c>
      <c r="C652" s="26" t="s">
        <v>1443</v>
      </c>
      <c r="D652" s="5">
        <f ca="1">TODAY()-119</f>
        <v>45125</v>
      </c>
      <c r="E652" s="25">
        <v>687665</v>
      </c>
    </row>
    <row r="653" spans="1:5" x14ac:dyDescent="0.2">
      <c r="A653" s="21" t="s">
        <v>1218</v>
      </c>
      <c r="B653" s="26" t="s">
        <v>1156</v>
      </c>
      <c r="C653" s="26" t="s">
        <v>1219</v>
      </c>
      <c r="D653" s="5">
        <f ca="1">TODAY()-18</f>
        <v>45226</v>
      </c>
      <c r="E653" s="25">
        <v>1356000</v>
      </c>
    </row>
    <row r="654" spans="1:5" x14ac:dyDescent="0.2">
      <c r="A654" s="21" t="s">
        <v>1246</v>
      </c>
      <c r="B654" s="26" t="s">
        <v>1156</v>
      </c>
      <c r="C654" s="26" t="s">
        <v>1247</v>
      </c>
      <c r="D654" s="5">
        <f ca="1">TODAY()-164</f>
        <v>45080</v>
      </c>
      <c r="E654" s="25">
        <v>1201188</v>
      </c>
    </row>
    <row r="655" spans="1:5" x14ac:dyDescent="0.2">
      <c r="A655" s="21" t="s">
        <v>1262</v>
      </c>
      <c r="B655" s="26" t="s">
        <v>1174</v>
      </c>
      <c r="C655" s="26" t="s">
        <v>1263</v>
      </c>
      <c r="D655" s="5">
        <f ca="1">TODAY()-49</f>
        <v>45195</v>
      </c>
      <c r="E655" s="25">
        <v>584460</v>
      </c>
    </row>
    <row r="656" spans="1:5" x14ac:dyDescent="0.2">
      <c r="A656" s="21" t="s">
        <v>1458</v>
      </c>
      <c r="B656" s="26" t="s">
        <v>1153</v>
      </c>
      <c r="C656" s="26" t="s">
        <v>1459</v>
      </c>
      <c r="D656" s="5">
        <f ca="1">TODAY()-159</f>
        <v>45085</v>
      </c>
      <c r="E656" s="25">
        <v>787403</v>
      </c>
    </row>
    <row r="657" spans="1:5" x14ac:dyDescent="0.2">
      <c r="A657" s="21" t="s">
        <v>1280</v>
      </c>
      <c r="B657" s="26" t="s">
        <v>1164</v>
      </c>
      <c r="C657" s="26" t="s">
        <v>1281</v>
      </c>
      <c r="D657" s="5">
        <f ca="1">TODAY()-77</f>
        <v>45167</v>
      </c>
      <c r="E657" s="25">
        <v>817744</v>
      </c>
    </row>
    <row r="658" spans="1:5" x14ac:dyDescent="0.2">
      <c r="A658" s="21" t="s">
        <v>1410</v>
      </c>
      <c r="B658" s="26" t="s">
        <v>1167</v>
      </c>
      <c r="C658" s="26" t="s">
        <v>1411</v>
      </c>
      <c r="D658" s="5">
        <f ca="1">TODAY()-106</f>
        <v>45138</v>
      </c>
      <c r="E658" s="25">
        <v>1175414</v>
      </c>
    </row>
    <row r="659" spans="1:5" x14ac:dyDescent="0.2">
      <c r="A659" s="21" t="s">
        <v>1426</v>
      </c>
      <c r="B659" s="26" t="s">
        <v>1164</v>
      </c>
      <c r="C659" s="26" t="s">
        <v>1427</v>
      </c>
      <c r="D659" s="5">
        <f ca="1">TODAY()-115</f>
        <v>45129</v>
      </c>
      <c r="E659" s="25">
        <v>1267064</v>
      </c>
    </row>
    <row r="660" spans="1:5" x14ac:dyDescent="0.2">
      <c r="A660" s="21" t="s">
        <v>1284</v>
      </c>
      <c r="B660" s="26" t="s">
        <v>1156</v>
      </c>
      <c r="C660" s="26" t="s">
        <v>1285</v>
      </c>
      <c r="D660" s="5">
        <f ca="1">TODAY()-79</f>
        <v>45165</v>
      </c>
      <c r="E660" s="25">
        <v>1391915</v>
      </c>
    </row>
    <row r="661" spans="1:5" x14ac:dyDescent="0.2">
      <c r="A661" s="21" t="s">
        <v>1400</v>
      </c>
      <c r="B661" s="26" t="s">
        <v>1167</v>
      </c>
      <c r="C661" s="26" t="s">
        <v>1401</v>
      </c>
      <c r="D661" s="5">
        <f ca="1">TODAY()-49</f>
        <v>45195</v>
      </c>
      <c r="E661" s="25">
        <v>868800</v>
      </c>
    </row>
    <row r="662" spans="1:5" x14ac:dyDescent="0.2">
      <c r="A662" s="21" t="s">
        <v>1294</v>
      </c>
      <c r="B662" s="26" t="s">
        <v>1159</v>
      </c>
      <c r="C662" s="26" t="s">
        <v>1295</v>
      </c>
      <c r="D662" s="5">
        <f ca="1">TODAY()-115</f>
        <v>45129</v>
      </c>
      <c r="E662" s="25">
        <v>655338</v>
      </c>
    </row>
    <row r="663" spans="1:5" x14ac:dyDescent="0.2">
      <c r="A663" s="21" t="s">
        <v>1444</v>
      </c>
      <c r="B663" s="26" t="s">
        <v>1174</v>
      </c>
      <c r="C663" s="26" t="s">
        <v>1445</v>
      </c>
      <c r="D663" s="5">
        <f ca="1">TODAY()-96</f>
        <v>45148</v>
      </c>
      <c r="E663" s="25">
        <v>657678</v>
      </c>
    </row>
    <row r="664" spans="1:5" x14ac:dyDescent="0.2">
      <c r="A664" s="21" t="s">
        <v>1500</v>
      </c>
      <c r="B664" s="26" t="s">
        <v>1153</v>
      </c>
      <c r="C664" s="26" t="s">
        <v>1501</v>
      </c>
      <c r="D664" s="5">
        <f ca="1">TODAY()-27</f>
        <v>45217</v>
      </c>
      <c r="E664" s="25">
        <v>962000</v>
      </c>
    </row>
    <row r="665" spans="1:5" x14ac:dyDescent="0.2">
      <c r="A665" s="21" t="s">
        <v>1478</v>
      </c>
      <c r="B665" s="26" t="s">
        <v>1164</v>
      </c>
      <c r="C665" s="26" t="s">
        <v>1479</v>
      </c>
      <c r="D665" s="5">
        <f ca="1">TODAY()-108</f>
        <v>45136</v>
      </c>
      <c r="E665" s="25">
        <v>1171519</v>
      </c>
    </row>
    <row r="666" spans="1:5" x14ac:dyDescent="0.2">
      <c r="A666" s="21" t="s">
        <v>1218</v>
      </c>
      <c r="B666" s="26" t="s">
        <v>1156</v>
      </c>
      <c r="C666" s="26" t="s">
        <v>1219</v>
      </c>
      <c r="D666" s="5">
        <f ca="1">TODAY()-91</f>
        <v>45153</v>
      </c>
      <c r="E666" s="25">
        <v>1119980</v>
      </c>
    </row>
    <row r="667" spans="1:5" x14ac:dyDescent="0.2">
      <c r="A667" s="21" t="s">
        <v>1232</v>
      </c>
      <c r="B667" s="26" t="s">
        <v>1159</v>
      </c>
      <c r="C667" s="26" t="s">
        <v>1233</v>
      </c>
      <c r="D667" s="5">
        <f ca="1">TODAY()-72</f>
        <v>45172</v>
      </c>
      <c r="E667" s="25">
        <v>1447618</v>
      </c>
    </row>
    <row r="668" spans="1:5" x14ac:dyDescent="0.2">
      <c r="A668" s="21" t="s">
        <v>1340</v>
      </c>
      <c r="B668" s="26" t="s">
        <v>1159</v>
      </c>
      <c r="C668" s="26" t="s">
        <v>1341</v>
      </c>
      <c r="D668" s="5">
        <f ca="1">TODAY()-116</f>
        <v>45128</v>
      </c>
      <c r="E668" s="25">
        <v>724762</v>
      </c>
    </row>
    <row r="669" spans="1:5" x14ac:dyDescent="0.2">
      <c r="A669" s="21" t="s">
        <v>1348</v>
      </c>
      <c r="B669" s="26" t="s">
        <v>1174</v>
      </c>
      <c r="C669" s="26" t="s">
        <v>1349</v>
      </c>
      <c r="D669" s="5">
        <f ca="1">TODAY()-15</f>
        <v>45229</v>
      </c>
      <c r="E669" s="25">
        <v>1113000</v>
      </c>
    </row>
    <row r="670" spans="1:5" x14ac:dyDescent="0.2">
      <c r="A670" s="21" t="s">
        <v>1360</v>
      </c>
      <c r="B670" s="26" t="s">
        <v>1159</v>
      </c>
      <c r="C670" s="26" t="s">
        <v>1361</v>
      </c>
      <c r="D670" s="5">
        <f ca="1">TODAY()-186</f>
        <v>45058</v>
      </c>
      <c r="E670" s="25">
        <v>808739</v>
      </c>
    </row>
    <row r="671" spans="1:5" x14ac:dyDescent="0.2">
      <c r="A671" s="21" t="s">
        <v>1180</v>
      </c>
      <c r="B671" s="26" t="s">
        <v>1164</v>
      </c>
      <c r="C671" s="26" t="s">
        <v>1181</v>
      </c>
      <c r="D671" s="5">
        <f ca="1">TODAY()-48</f>
        <v>45196</v>
      </c>
      <c r="E671" s="25">
        <v>462111</v>
      </c>
    </row>
    <row r="672" spans="1:5" x14ac:dyDescent="0.2">
      <c r="A672" s="21" t="s">
        <v>1220</v>
      </c>
      <c r="B672" s="26" t="s">
        <v>1164</v>
      </c>
      <c r="C672" s="26" t="s">
        <v>1221</v>
      </c>
      <c r="D672" s="5">
        <f ca="1">TODAY()-198</f>
        <v>45046</v>
      </c>
      <c r="E672" s="25">
        <v>951732</v>
      </c>
    </row>
    <row r="673" spans="1:5" x14ac:dyDescent="0.2">
      <c r="A673" s="21" t="s">
        <v>1161</v>
      </c>
      <c r="B673" s="26" t="s">
        <v>1153</v>
      </c>
      <c r="C673" s="26" t="s">
        <v>1162</v>
      </c>
      <c r="D673" s="5">
        <f ca="1">TODAY()-170</f>
        <v>45074</v>
      </c>
      <c r="E673" s="25">
        <v>468723</v>
      </c>
    </row>
    <row r="674" spans="1:5" x14ac:dyDescent="0.2">
      <c r="A674" s="21" t="s">
        <v>1169</v>
      </c>
      <c r="B674" s="26" t="s">
        <v>1153</v>
      </c>
      <c r="C674" s="26" t="s">
        <v>1170</v>
      </c>
      <c r="D674" s="5">
        <f ca="1">TODAY()-63</f>
        <v>45181</v>
      </c>
      <c r="E674" s="25">
        <v>1207500</v>
      </c>
    </row>
    <row r="675" spans="1:5" x14ac:dyDescent="0.2">
      <c r="A675" s="21" t="s">
        <v>1296</v>
      </c>
      <c r="B675" s="26" t="s">
        <v>1164</v>
      </c>
      <c r="C675" s="26" t="s">
        <v>1297</v>
      </c>
      <c r="D675" s="5">
        <f ca="1">TODAY()-23</f>
        <v>45221</v>
      </c>
      <c r="E675" s="25">
        <v>1141000</v>
      </c>
    </row>
    <row r="676" spans="1:5" x14ac:dyDescent="0.2">
      <c r="A676" s="21" t="s">
        <v>1268</v>
      </c>
      <c r="B676" s="26" t="s">
        <v>1164</v>
      </c>
      <c r="C676" s="26" t="s">
        <v>1269</v>
      </c>
      <c r="D676" s="5">
        <f ca="1">TODAY()-54</f>
        <v>45190</v>
      </c>
      <c r="E676" s="25">
        <v>913640</v>
      </c>
    </row>
    <row r="677" spans="1:5" x14ac:dyDescent="0.2">
      <c r="A677" s="21" t="s">
        <v>1330</v>
      </c>
      <c r="B677" s="26" t="s">
        <v>1167</v>
      </c>
      <c r="C677" s="26" t="s">
        <v>1331</v>
      </c>
      <c r="D677" s="5">
        <f ca="1">TODAY()-82</f>
        <v>45162</v>
      </c>
      <c r="E677" s="25">
        <v>589145</v>
      </c>
    </row>
    <row r="678" spans="1:5" x14ac:dyDescent="0.2">
      <c r="A678" s="21" t="s">
        <v>1238</v>
      </c>
      <c r="B678" s="26" t="s">
        <v>1159</v>
      </c>
      <c r="C678" s="26" t="s">
        <v>1239</v>
      </c>
      <c r="D678" s="5">
        <f ca="1">TODAY()-64</f>
        <v>45180</v>
      </c>
      <c r="E678" s="25">
        <v>543200</v>
      </c>
    </row>
    <row r="679" spans="1:5" x14ac:dyDescent="0.2">
      <c r="A679" s="21" t="s">
        <v>1398</v>
      </c>
      <c r="B679" s="26" t="s">
        <v>1159</v>
      </c>
      <c r="C679" s="26" t="s">
        <v>1399</v>
      </c>
      <c r="D679" s="5">
        <f ca="1">TODAY()-41</f>
        <v>45203</v>
      </c>
      <c r="E679" s="25">
        <v>503970</v>
      </c>
    </row>
    <row r="680" spans="1:5" x14ac:dyDescent="0.2">
      <c r="A680" s="21" t="s">
        <v>1200</v>
      </c>
      <c r="B680" s="26" t="s">
        <v>1156</v>
      </c>
      <c r="C680" s="26" t="s">
        <v>1201</v>
      </c>
      <c r="D680" s="5">
        <f ca="1">TODAY()-81</f>
        <v>45163</v>
      </c>
      <c r="E680" s="25">
        <v>958003</v>
      </c>
    </row>
    <row r="681" spans="1:5" x14ac:dyDescent="0.2">
      <c r="A681" s="21" t="s">
        <v>1508</v>
      </c>
      <c r="B681" s="26" t="s">
        <v>1174</v>
      </c>
      <c r="C681" s="26" t="s">
        <v>1509</v>
      </c>
      <c r="D681" s="5">
        <f ca="1">TODAY()-18</f>
        <v>45226</v>
      </c>
      <c r="E681" s="25">
        <v>1443000</v>
      </c>
    </row>
    <row r="682" spans="1:5" x14ac:dyDescent="0.2">
      <c r="A682" s="21" t="s">
        <v>1510</v>
      </c>
      <c r="B682" s="26" t="s">
        <v>1153</v>
      </c>
      <c r="C682" s="26" t="s">
        <v>1511</v>
      </c>
      <c r="D682" s="5">
        <f ca="1">TODAY()-73</f>
        <v>45171</v>
      </c>
      <c r="E682" s="25">
        <v>1466740</v>
      </c>
    </row>
    <row r="683" spans="1:5" x14ac:dyDescent="0.2">
      <c r="A683" s="21" t="s">
        <v>1352</v>
      </c>
      <c r="B683" s="26" t="s">
        <v>1174</v>
      </c>
      <c r="C683" s="26" t="s">
        <v>1353</v>
      </c>
      <c r="D683" s="5">
        <f ca="1">TODAY()-125</f>
        <v>45119</v>
      </c>
      <c r="E683" s="25">
        <v>693781</v>
      </c>
    </row>
    <row r="684" spans="1:5" x14ac:dyDescent="0.2">
      <c r="A684" s="21" t="s">
        <v>1268</v>
      </c>
      <c r="B684" s="26" t="s">
        <v>1164</v>
      </c>
      <c r="C684" s="26" t="s">
        <v>1269</v>
      </c>
      <c r="D684" s="5">
        <f ca="1">TODAY()-79</f>
        <v>45165</v>
      </c>
      <c r="E684" s="25">
        <v>922776</v>
      </c>
    </row>
    <row r="685" spans="1:5" x14ac:dyDescent="0.2">
      <c r="A685" s="21" t="s">
        <v>1302</v>
      </c>
      <c r="B685" s="26" t="s">
        <v>1156</v>
      </c>
      <c r="C685" s="26" t="s">
        <v>1303</v>
      </c>
      <c r="D685" s="5">
        <f ca="1">TODAY()-33</f>
        <v>45211</v>
      </c>
      <c r="E685" s="25">
        <v>808000</v>
      </c>
    </row>
    <row r="686" spans="1:5" x14ac:dyDescent="0.2">
      <c r="A686" s="21" t="s">
        <v>1402</v>
      </c>
      <c r="B686" s="26" t="s">
        <v>1167</v>
      </c>
      <c r="C686" s="26" t="s">
        <v>1403</v>
      </c>
      <c r="D686" s="5">
        <f ca="1">TODAY()-144</f>
        <v>45100</v>
      </c>
      <c r="E686" s="25">
        <v>910314</v>
      </c>
    </row>
    <row r="687" spans="1:5" x14ac:dyDescent="0.2">
      <c r="A687" s="21" t="s">
        <v>1330</v>
      </c>
      <c r="B687" s="26" t="s">
        <v>1167</v>
      </c>
      <c r="C687" s="26" t="s">
        <v>1331</v>
      </c>
      <c r="D687" s="5">
        <f ca="1">TODAY()-137</f>
        <v>45107</v>
      </c>
      <c r="E687" s="25">
        <v>645762</v>
      </c>
    </row>
    <row r="688" spans="1:5" x14ac:dyDescent="0.2">
      <c r="A688" s="21" t="s">
        <v>1294</v>
      </c>
      <c r="B688" s="26" t="s">
        <v>1159</v>
      </c>
      <c r="C688" s="26" t="s">
        <v>1295</v>
      </c>
      <c r="D688" s="5">
        <f ca="1">TODAY()-161</f>
        <v>45083</v>
      </c>
      <c r="E688" s="25">
        <v>754556</v>
      </c>
    </row>
    <row r="689" spans="1:5" x14ac:dyDescent="0.2">
      <c r="A689" s="21" t="s">
        <v>1412</v>
      </c>
      <c r="B689" s="26" t="s">
        <v>1174</v>
      </c>
      <c r="C689" s="26" t="s">
        <v>1413</v>
      </c>
      <c r="D689" s="5">
        <f ca="1">TODAY()-125</f>
        <v>45119</v>
      </c>
      <c r="E689" s="25">
        <v>1405586</v>
      </c>
    </row>
    <row r="690" spans="1:5" x14ac:dyDescent="0.2">
      <c r="A690" s="21" t="s">
        <v>1218</v>
      </c>
      <c r="B690" s="26" t="s">
        <v>1156</v>
      </c>
      <c r="C690" s="26" t="s">
        <v>1219</v>
      </c>
      <c r="D690" s="5">
        <f ca="1">TODAY()-106</f>
        <v>45138</v>
      </c>
      <c r="E690" s="25">
        <v>1052781</v>
      </c>
    </row>
    <row r="691" spans="1:5" x14ac:dyDescent="0.2">
      <c r="A691" s="21" t="s">
        <v>1404</v>
      </c>
      <c r="B691" s="26" t="s">
        <v>1156</v>
      </c>
      <c r="C691" s="26" t="s">
        <v>1405</v>
      </c>
      <c r="D691" s="5">
        <f ca="1">TODAY()-33</f>
        <v>45211</v>
      </c>
      <c r="E691" s="25">
        <v>506660</v>
      </c>
    </row>
    <row r="692" spans="1:5" x14ac:dyDescent="0.2">
      <c r="A692" s="21" t="s">
        <v>1266</v>
      </c>
      <c r="B692" s="26" t="s">
        <v>1159</v>
      </c>
      <c r="C692" s="26" t="s">
        <v>1267</v>
      </c>
      <c r="D692" s="5">
        <f ca="1">TODAY()-53</f>
        <v>45191</v>
      </c>
      <c r="E692" s="25">
        <v>798300</v>
      </c>
    </row>
    <row r="693" spans="1:5" x14ac:dyDescent="0.2">
      <c r="A693" s="21" t="s">
        <v>1478</v>
      </c>
      <c r="B693" s="26" t="s">
        <v>1164</v>
      </c>
      <c r="C693" s="26" t="s">
        <v>1479</v>
      </c>
      <c r="D693" s="5">
        <f ca="1">TODAY()-55</f>
        <v>45189</v>
      </c>
      <c r="E693" s="25">
        <v>942797</v>
      </c>
    </row>
    <row r="694" spans="1:5" x14ac:dyDescent="0.2">
      <c r="A694" s="21" t="s">
        <v>1338</v>
      </c>
      <c r="B694" s="26" t="s">
        <v>1159</v>
      </c>
      <c r="C694" s="26" t="s">
        <v>1339</v>
      </c>
      <c r="D694" s="5">
        <f ca="1">TODAY()-131</f>
        <v>45113</v>
      </c>
      <c r="E694" s="25">
        <v>556144</v>
      </c>
    </row>
    <row r="695" spans="1:5" x14ac:dyDescent="0.2">
      <c r="A695" s="21" t="s">
        <v>1212</v>
      </c>
      <c r="B695" s="26" t="s">
        <v>1159</v>
      </c>
      <c r="C695" s="26" t="s">
        <v>1213</v>
      </c>
      <c r="D695" s="5">
        <f ca="1">TODAY()-142</f>
        <v>45102</v>
      </c>
      <c r="E695" s="25">
        <v>1156813</v>
      </c>
    </row>
    <row r="696" spans="1:5" x14ac:dyDescent="0.2">
      <c r="A696" s="21" t="s">
        <v>1512</v>
      </c>
      <c r="B696" s="26" t="s">
        <v>1164</v>
      </c>
      <c r="C696" s="26" t="s">
        <v>1513</v>
      </c>
      <c r="D696" s="5">
        <f ca="1">TODAY()-19</f>
        <v>45225</v>
      </c>
      <c r="E696" s="25">
        <v>850000</v>
      </c>
    </row>
    <row r="697" spans="1:5" x14ac:dyDescent="0.2">
      <c r="A697" s="21" t="s">
        <v>1212</v>
      </c>
      <c r="B697" s="26" t="s">
        <v>1159</v>
      </c>
      <c r="C697" s="26" t="s">
        <v>1213</v>
      </c>
      <c r="D697" s="5">
        <f ca="1">TODAY()-85</f>
        <v>45159</v>
      </c>
      <c r="E697" s="25">
        <v>1050788</v>
      </c>
    </row>
    <row r="698" spans="1:5" x14ac:dyDescent="0.2">
      <c r="A698" s="21" t="s">
        <v>1332</v>
      </c>
      <c r="B698" s="26" t="s">
        <v>1164</v>
      </c>
      <c r="C698" s="26" t="s">
        <v>1333</v>
      </c>
      <c r="D698" s="5">
        <f ca="1">TODAY()-67</f>
        <v>45177</v>
      </c>
      <c r="E698" s="25">
        <v>1318100</v>
      </c>
    </row>
    <row r="699" spans="1:5" x14ac:dyDescent="0.2">
      <c r="A699" s="21" t="s">
        <v>1506</v>
      </c>
      <c r="B699" s="26" t="s">
        <v>1156</v>
      </c>
      <c r="C699" s="26" t="s">
        <v>1507</v>
      </c>
      <c r="D699" s="5">
        <f ca="1">TODAY()-65</f>
        <v>45179</v>
      </c>
      <c r="E699" s="25">
        <v>1264580</v>
      </c>
    </row>
    <row r="700" spans="1:5" x14ac:dyDescent="0.2">
      <c r="A700" s="21" t="s">
        <v>1228</v>
      </c>
      <c r="B700" s="26" t="s">
        <v>1159</v>
      </c>
      <c r="C700" s="26" t="s">
        <v>1229</v>
      </c>
      <c r="D700" s="5">
        <f ca="1">TODAY()-105</f>
        <v>45139</v>
      </c>
      <c r="E700" s="25">
        <v>758201</v>
      </c>
    </row>
    <row r="701" spans="1:5" x14ac:dyDescent="0.2">
      <c r="A701" s="21" t="s">
        <v>1198</v>
      </c>
      <c r="B701" s="26" t="s">
        <v>1167</v>
      </c>
      <c r="C701" s="26" t="s">
        <v>1199</v>
      </c>
      <c r="D701" s="5">
        <f ca="1">TODAY()-45</f>
        <v>45199</v>
      </c>
      <c r="E701" s="25">
        <v>899250</v>
      </c>
    </row>
    <row r="702" spans="1:5" x14ac:dyDescent="0.2">
      <c r="A702" s="21" t="s">
        <v>1460</v>
      </c>
      <c r="B702" s="26" t="s">
        <v>1159</v>
      </c>
      <c r="C702" s="26" t="s">
        <v>1461</v>
      </c>
      <c r="D702" s="5">
        <f ca="1">TODAY()-66</f>
        <v>45178</v>
      </c>
      <c r="E702" s="25">
        <v>652300</v>
      </c>
    </row>
    <row r="703" spans="1:5" x14ac:dyDescent="0.2">
      <c r="A703" s="21" t="s">
        <v>1426</v>
      </c>
      <c r="B703" s="26" t="s">
        <v>1164</v>
      </c>
      <c r="C703" s="26" t="s">
        <v>1427</v>
      </c>
      <c r="D703" s="5">
        <f ca="1">TODAY()-69</f>
        <v>45175</v>
      </c>
      <c r="E703" s="25">
        <v>1218800</v>
      </c>
    </row>
    <row r="704" spans="1:5" x14ac:dyDescent="0.2">
      <c r="A704" s="21" t="s">
        <v>1380</v>
      </c>
      <c r="B704" s="26" t="s">
        <v>1174</v>
      </c>
      <c r="C704" s="26" t="s">
        <v>1381</v>
      </c>
      <c r="D704" s="5">
        <f ca="1">TODAY()-32</f>
        <v>45212</v>
      </c>
      <c r="E704" s="25">
        <v>923000</v>
      </c>
    </row>
    <row r="705" spans="1:5" x14ac:dyDescent="0.2">
      <c r="A705" s="21" t="s">
        <v>1294</v>
      </c>
      <c r="B705" s="26" t="s">
        <v>1159</v>
      </c>
      <c r="C705" s="26" t="s">
        <v>1295</v>
      </c>
      <c r="D705" s="5">
        <f ca="1">TODAY()-34</f>
        <v>45210</v>
      </c>
      <c r="E705" s="25">
        <v>614000</v>
      </c>
    </row>
    <row r="706" spans="1:5" x14ac:dyDescent="0.2">
      <c r="A706" s="21" t="s">
        <v>1180</v>
      </c>
      <c r="B706" s="26" t="s">
        <v>1164</v>
      </c>
      <c r="C706" s="26" t="s">
        <v>1181</v>
      </c>
      <c r="D706" s="5">
        <f ca="1">TODAY()-123</f>
        <v>45121</v>
      </c>
      <c r="E706" s="25">
        <v>479649</v>
      </c>
    </row>
    <row r="707" spans="1:5" x14ac:dyDescent="0.2">
      <c r="A707" s="21" t="s">
        <v>1246</v>
      </c>
      <c r="B707" s="26" t="s">
        <v>1156</v>
      </c>
      <c r="C707" s="26" t="s">
        <v>1247</v>
      </c>
      <c r="D707" s="5">
        <f ca="1">TODAY()-189</f>
        <v>45055</v>
      </c>
      <c r="E707" s="25">
        <v>1165153</v>
      </c>
    </row>
    <row r="708" spans="1:5" x14ac:dyDescent="0.2">
      <c r="A708" s="21" t="s">
        <v>1326</v>
      </c>
      <c r="B708" s="26" t="s">
        <v>1167</v>
      </c>
      <c r="C708" s="26" t="s">
        <v>1327</v>
      </c>
      <c r="D708" s="5">
        <f ca="1">TODAY()-106</f>
        <v>45138</v>
      </c>
      <c r="E708" s="25">
        <v>1230737</v>
      </c>
    </row>
    <row r="709" spans="1:5" x14ac:dyDescent="0.2">
      <c r="A709" s="21" t="s">
        <v>1332</v>
      </c>
      <c r="B709" s="26" t="s">
        <v>1164</v>
      </c>
      <c r="C709" s="26" t="s">
        <v>1333</v>
      </c>
      <c r="D709" s="5">
        <f ca="1">TODAY()-29</f>
        <v>45215</v>
      </c>
      <c r="E709" s="25">
        <v>1345000</v>
      </c>
    </row>
    <row r="710" spans="1:5" x14ac:dyDescent="0.2">
      <c r="A710" s="21" t="s">
        <v>1210</v>
      </c>
      <c r="B710" s="26" t="s">
        <v>1174</v>
      </c>
      <c r="C710" s="26" t="s">
        <v>1211</v>
      </c>
      <c r="D710" s="5">
        <f ca="1">TODAY()-120</f>
        <v>45124</v>
      </c>
      <c r="E710" s="25">
        <v>614117</v>
      </c>
    </row>
    <row r="711" spans="1:5" x14ac:dyDescent="0.2">
      <c r="A711" s="21" t="s">
        <v>1368</v>
      </c>
      <c r="B711" s="26" t="s">
        <v>1156</v>
      </c>
      <c r="C711" s="26" t="s">
        <v>1369</v>
      </c>
      <c r="D711" s="5">
        <f ca="1">TODAY()-36</f>
        <v>45208</v>
      </c>
      <c r="E711" s="25">
        <v>1463000</v>
      </c>
    </row>
    <row r="712" spans="1:5" x14ac:dyDescent="0.2">
      <c r="A712" s="21" t="s">
        <v>1326</v>
      </c>
      <c r="B712" s="26" t="s">
        <v>1167</v>
      </c>
      <c r="C712" s="26" t="s">
        <v>1327</v>
      </c>
      <c r="D712" s="5">
        <f ca="1">TODAY()-35</f>
        <v>45209</v>
      </c>
      <c r="E712" s="25">
        <v>1034000</v>
      </c>
    </row>
    <row r="713" spans="1:5" x14ac:dyDescent="0.2">
      <c r="A713" s="21" t="s">
        <v>1464</v>
      </c>
      <c r="B713" s="26" t="s">
        <v>1153</v>
      </c>
      <c r="C713" s="26" t="s">
        <v>1465</v>
      </c>
      <c r="D713" s="5">
        <f ca="1">TODAY()-139</f>
        <v>45105</v>
      </c>
      <c r="E713" s="25">
        <v>1688886</v>
      </c>
    </row>
    <row r="714" spans="1:5" x14ac:dyDescent="0.2">
      <c r="A714" s="21" t="s">
        <v>1418</v>
      </c>
      <c r="B714" s="26" t="s">
        <v>1174</v>
      </c>
      <c r="C714" s="26" t="s">
        <v>1419</v>
      </c>
      <c r="D714" s="5">
        <f ca="1">TODAY()-103</f>
        <v>45141</v>
      </c>
      <c r="E714" s="25">
        <v>1011564</v>
      </c>
    </row>
    <row r="715" spans="1:5" x14ac:dyDescent="0.2">
      <c r="A715" s="21" t="s">
        <v>1476</v>
      </c>
      <c r="B715" s="26" t="s">
        <v>1167</v>
      </c>
      <c r="C715" s="26" t="s">
        <v>1477</v>
      </c>
      <c r="D715" s="5">
        <f ca="1">TODAY()-29</f>
        <v>45215</v>
      </c>
      <c r="E715" s="25">
        <v>540000</v>
      </c>
    </row>
    <row r="716" spans="1:5" x14ac:dyDescent="0.2">
      <c r="A716" s="21" t="s">
        <v>1436</v>
      </c>
      <c r="B716" s="26" t="s">
        <v>1167</v>
      </c>
      <c r="C716" s="26" t="s">
        <v>1437</v>
      </c>
      <c r="D716" s="5">
        <f ca="1">TODAY()-37</f>
        <v>45207</v>
      </c>
      <c r="E716" s="25">
        <v>1258000</v>
      </c>
    </row>
    <row r="717" spans="1:5" x14ac:dyDescent="0.2">
      <c r="A717" s="21" t="s">
        <v>1344</v>
      </c>
      <c r="B717" s="26" t="s">
        <v>1153</v>
      </c>
      <c r="C717" s="26" t="s">
        <v>1345</v>
      </c>
      <c r="D717" s="5">
        <f ca="1">TODAY()-133</f>
        <v>45111</v>
      </c>
      <c r="E717" s="25">
        <v>664277</v>
      </c>
    </row>
    <row r="718" spans="1:5" x14ac:dyDescent="0.2">
      <c r="A718" s="21" t="s">
        <v>1176</v>
      </c>
      <c r="B718" s="26" t="s">
        <v>1156</v>
      </c>
      <c r="C718" s="26" t="s">
        <v>1177</v>
      </c>
      <c r="D718" s="5">
        <f ca="1">TODAY()-55</f>
        <v>45189</v>
      </c>
      <c r="E718" s="25">
        <v>1126020</v>
      </c>
    </row>
    <row r="719" spans="1:5" x14ac:dyDescent="0.2">
      <c r="A719" s="21" t="s">
        <v>1228</v>
      </c>
      <c r="B719" s="26" t="s">
        <v>1159</v>
      </c>
      <c r="C719" s="26" t="s">
        <v>1229</v>
      </c>
      <c r="D719" s="5">
        <f ca="1">TODAY()-90</f>
        <v>45154</v>
      </c>
      <c r="E719" s="25">
        <v>708599</v>
      </c>
    </row>
    <row r="720" spans="1:5" x14ac:dyDescent="0.2">
      <c r="A720" s="21" t="s">
        <v>1242</v>
      </c>
      <c r="B720" s="26" t="s">
        <v>1159</v>
      </c>
      <c r="C720" s="26" t="s">
        <v>1243</v>
      </c>
      <c r="D720" s="5">
        <f ca="1">TODAY()-124</f>
        <v>45120</v>
      </c>
      <c r="E720" s="25">
        <v>1094028</v>
      </c>
    </row>
    <row r="721" spans="1:5" x14ac:dyDescent="0.2">
      <c r="A721" s="21" t="s">
        <v>1492</v>
      </c>
      <c r="B721" s="26" t="s">
        <v>1159</v>
      </c>
      <c r="C721" s="26" t="s">
        <v>1493</v>
      </c>
      <c r="D721" s="5">
        <f ca="1">TODAY()-70</f>
        <v>45174</v>
      </c>
      <c r="E721" s="25">
        <v>1073880</v>
      </c>
    </row>
    <row r="722" spans="1:5" x14ac:dyDescent="0.2">
      <c r="A722" s="21" t="s">
        <v>1514</v>
      </c>
      <c r="B722" s="26" t="s">
        <v>1159</v>
      </c>
      <c r="C722" s="26" t="s">
        <v>1515</v>
      </c>
      <c r="D722" s="5">
        <f ca="1">TODAY()-33</f>
        <v>45211</v>
      </c>
      <c r="E722" s="25">
        <v>1274000</v>
      </c>
    </row>
    <row r="723" spans="1:5" x14ac:dyDescent="0.2">
      <c r="A723" s="21" t="s">
        <v>1378</v>
      </c>
      <c r="B723" s="26" t="s">
        <v>1164</v>
      </c>
      <c r="C723" s="26" t="s">
        <v>1379</v>
      </c>
      <c r="D723" s="5">
        <f ca="1">TODAY()-54</f>
        <v>45190</v>
      </c>
      <c r="E723" s="25">
        <v>584250</v>
      </c>
    </row>
    <row r="724" spans="1:5" x14ac:dyDescent="0.2">
      <c r="A724" s="21" t="s">
        <v>1238</v>
      </c>
      <c r="B724" s="26" t="s">
        <v>1159</v>
      </c>
      <c r="C724" s="26" t="s">
        <v>1239</v>
      </c>
      <c r="D724" s="5">
        <f ca="1">TODAY()-37</f>
        <v>45207</v>
      </c>
      <c r="E724" s="25">
        <v>560000</v>
      </c>
    </row>
    <row r="725" spans="1:5" x14ac:dyDescent="0.2">
      <c r="A725" s="21" t="s">
        <v>1432</v>
      </c>
      <c r="B725" s="26" t="s">
        <v>1153</v>
      </c>
      <c r="C725" s="26" t="s">
        <v>1433</v>
      </c>
      <c r="D725" s="5">
        <f ca="1">TODAY()-92</f>
        <v>45152</v>
      </c>
      <c r="E725" s="25">
        <v>1604869</v>
      </c>
    </row>
    <row r="726" spans="1:5" x14ac:dyDescent="0.2">
      <c r="A726" s="21" t="s">
        <v>1422</v>
      </c>
      <c r="B726" s="26" t="s">
        <v>1156</v>
      </c>
      <c r="C726" s="26" t="s">
        <v>1423</v>
      </c>
      <c r="D726" s="5">
        <f ca="1">TODAY()-125</f>
        <v>45119</v>
      </c>
      <c r="E726" s="25">
        <v>1377034</v>
      </c>
    </row>
    <row r="727" spans="1:5" x14ac:dyDescent="0.2">
      <c r="A727" s="21" t="s">
        <v>1510</v>
      </c>
      <c r="B727" s="26" t="s">
        <v>1153</v>
      </c>
      <c r="C727" s="26" t="s">
        <v>1511</v>
      </c>
      <c r="D727" s="5">
        <f ca="1">TODAY()-40</f>
        <v>45204</v>
      </c>
      <c r="E727" s="25">
        <v>1298000</v>
      </c>
    </row>
    <row r="728" spans="1:5" x14ac:dyDescent="0.2">
      <c r="A728" s="21" t="s">
        <v>1460</v>
      </c>
      <c r="B728" s="26" t="s">
        <v>1159</v>
      </c>
      <c r="C728" s="26" t="s">
        <v>1461</v>
      </c>
      <c r="D728" s="5">
        <f ca="1">TODAY()-39</f>
        <v>45205</v>
      </c>
      <c r="E728" s="25">
        <v>593000</v>
      </c>
    </row>
    <row r="729" spans="1:5" x14ac:dyDescent="0.2">
      <c r="A729" s="21" t="s">
        <v>1161</v>
      </c>
      <c r="B729" s="26" t="s">
        <v>1153</v>
      </c>
      <c r="C729" s="26" t="s">
        <v>1162</v>
      </c>
      <c r="D729" s="5">
        <f ca="1">TODAY()-130</f>
        <v>45114</v>
      </c>
      <c r="E729" s="25">
        <v>526655</v>
      </c>
    </row>
    <row r="730" spans="1:5" x14ac:dyDescent="0.2">
      <c r="A730" s="21" t="s">
        <v>1366</v>
      </c>
      <c r="B730" s="26" t="s">
        <v>1156</v>
      </c>
      <c r="C730" s="26" t="s">
        <v>1367</v>
      </c>
      <c r="D730" s="5">
        <f ca="1">TODAY()-186</f>
        <v>45058</v>
      </c>
      <c r="E730" s="25">
        <v>582637</v>
      </c>
    </row>
    <row r="731" spans="1:5" x14ac:dyDescent="0.2">
      <c r="A731" s="21" t="s">
        <v>1252</v>
      </c>
      <c r="B731" s="26" t="s">
        <v>1174</v>
      </c>
      <c r="C731" s="26" t="s">
        <v>1253</v>
      </c>
      <c r="D731" s="5">
        <f ca="1">TODAY()-58</f>
        <v>45186</v>
      </c>
      <c r="E731" s="25">
        <v>768320</v>
      </c>
    </row>
    <row r="732" spans="1:5" x14ac:dyDescent="0.2">
      <c r="A732" s="21" t="s">
        <v>1416</v>
      </c>
      <c r="B732" s="26" t="s">
        <v>1167</v>
      </c>
      <c r="C732" s="26" t="s">
        <v>1417</v>
      </c>
      <c r="D732" s="5">
        <f ca="1">TODAY()-17</f>
        <v>45227</v>
      </c>
      <c r="E732" s="25">
        <v>1152000</v>
      </c>
    </row>
    <row r="733" spans="1:5" x14ac:dyDescent="0.2">
      <c r="A733" s="21" t="s">
        <v>1284</v>
      </c>
      <c r="B733" s="26" t="s">
        <v>1156</v>
      </c>
      <c r="C733" s="26" t="s">
        <v>1285</v>
      </c>
      <c r="D733" s="5">
        <f ca="1">TODAY()-165</f>
        <v>45079</v>
      </c>
      <c r="E733" s="25">
        <v>1209028</v>
      </c>
    </row>
    <row r="734" spans="1:5" x14ac:dyDescent="0.2">
      <c r="A734" s="21" t="s">
        <v>1332</v>
      </c>
      <c r="B734" s="26" t="s">
        <v>1164</v>
      </c>
      <c r="C734" s="26" t="s">
        <v>1333</v>
      </c>
      <c r="D734" s="5">
        <f ca="1">TODAY()-116</f>
        <v>45128</v>
      </c>
      <c r="E734" s="25">
        <v>1578820</v>
      </c>
    </row>
    <row r="735" spans="1:5" x14ac:dyDescent="0.2">
      <c r="A735" s="21" t="s">
        <v>1516</v>
      </c>
      <c r="B735" s="26" t="s">
        <v>1153</v>
      </c>
      <c r="C735" s="26" t="s">
        <v>1517</v>
      </c>
      <c r="D735" s="5">
        <f ca="1">TODAY()-36</f>
        <v>45208</v>
      </c>
      <c r="E735" s="25">
        <v>1088000</v>
      </c>
    </row>
    <row r="736" spans="1:5" x14ac:dyDescent="0.2">
      <c r="A736" s="21" t="s">
        <v>1306</v>
      </c>
      <c r="B736" s="26" t="s">
        <v>1167</v>
      </c>
      <c r="C736" s="26" t="s">
        <v>1307</v>
      </c>
      <c r="D736" s="5">
        <f ca="1">TODAY()-97</f>
        <v>45147</v>
      </c>
      <c r="E736" s="25">
        <v>1509278</v>
      </c>
    </row>
    <row r="737" spans="1:5" x14ac:dyDescent="0.2">
      <c r="A737" s="21" t="s">
        <v>1368</v>
      </c>
      <c r="B737" s="26" t="s">
        <v>1156</v>
      </c>
      <c r="C737" s="26" t="s">
        <v>1369</v>
      </c>
      <c r="D737" s="5">
        <f ca="1">TODAY()-113</f>
        <v>45131</v>
      </c>
      <c r="E737" s="25">
        <v>1751224</v>
      </c>
    </row>
    <row r="738" spans="1:5" x14ac:dyDescent="0.2">
      <c r="A738" s="21" t="s">
        <v>1432</v>
      </c>
      <c r="B738" s="26" t="s">
        <v>1153</v>
      </c>
      <c r="C738" s="26" t="s">
        <v>1433</v>
      </c>
      <c r="D738" s="5">
        <f ca="1">TODAY()-71</f>
        <v>45173</v>
      </c>
      <c r="E738" s="25">
        <v>1783188</v>
      </c>
    </row>
    <row r="739" spans="1:5" x14ac:dyDescent="0.2">
      <c r="A739" s="21" t="s">
        <v>1316</v>
      </c>
      <c r="B739" s="26" t="s">
        <v>1167</v>
      </c>
      <c r="C739" s="26" t="s">
        <v>1317</v>
      </c>
      <c r="D739" s="5">
        <f ca="1">TODAY()-79</f>
        <v>45165</v>
      </c>
      <c r="E739" s="25">
        <v>1493520</v>
      </c>
    </row>
    <row r="740" spans="1:5" x14ac:dyDescent="0.2">
      <c r="A740" s="21" t="s">
        <v>1204</v>
      </c>
      <c r="B740" s="26" t="s">
        <v>1174</v>
      </c>
      <c r="C740" s="26" t="s">
        <v>1205</v>
      </c>
      <c r="D740" s="5">
        <f ca="1">TODAY()-206</f>
        <v>45038</v>
      </c>
      <c r="E740" s="25">
        <v>1296998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5C388-8F92-401E-A3CA-D026FAAE906D}">
  <dimension ref="A1:J31"/>
  <sheetViews>
    <sheetView workbookViewId="0">
      <selection activeCell="M21" sqref="M21"/>
    </sheetView>
  </sheetViews>
  <sheetFormatPr defaultRowHeight="12" x14ac:dyDescent="0.2"/>
  <cols>
    <col min="2" max="2" width="16.1640625" bestFit="1" customWidth="1"/>
    <col min="3" max="3" width="10.1640625" bestFit="1" customWidth="1"/>
    <col min="4" max="4" width="9.83203125" bestFit="1" customWidth="1"/>
    <col min="5" max="5" width="11.83203125" customWidth="1"/>
    <col min="6" max="6" width="9.83203125" customWidth="1"/>
  </cols>
  <sheetData>
    <row r="1" spans="1:10" s="1" customFormat="1" ht="14.1" customHeight="1" x14ac:dyDescent="0.2">
      <c r="A1" s="13" t="s">
        <v>101</v>
      </c>
      <c r="B1" s="13"/>
      <c r="C1" s="13"/>
      <c r="D1" s="13"/>
      <c r="E1" s="13"/>
      <c r="F1" s="13"/>
    </row>
    <row r="2" spans="1:10" x14ac:dyDescent="0.2">
      <c r="A2" s="11" t="s">
        <v>102</v>
      </c>
      <c r="B2" s="11" t="s">
        <v>30</v>
      </c>
      <c r="C2" s="11" t="s">
        <v>97</v>
      </c>
      <c r="D2" s="11" t="s">
        <v>98</v>
      </c>
      <c r="E2" s="11" t="s">
        <v>99</v>
      </c>
      <c r="F2" s="12" t="s">
        <v>100</v>
      </c>
    </row>
    <row r="3" spans="1:10" x14ac:dyDescent="0.2">
      <c r="A3" s="14">
        <v>1</v>
      </c>
      <c r="B3" t="s">
        <v>1</v>
      </c>
      <c r="C3" s="4" t="s">
        <v>68</v>
      </c>
      <c r="D3" s="10">
        <v>340000</v>
      </c>
      <c r="E3" s="5">
        <f ca="1">TODAY()-68</f>
        <v>45176</v>
      </c>
      <c r="F3" s="9">
        <v>140000</v>
      </c>
      <c r="J3" s="9"/>
    </row>
    <row r="4" spans="1:10" x14ac:dyDescent="0.2">
      <c r="A4" s="14">
        <v>2</v>
      </c>
      <c r="B4" t="s">
        <v>2</v>
      </c>
      <c r="C4" s="4" t="s">
        <v>69</v>
      </c>
      <c r="D4" s="10">
        <v>170000</v>
      </c>
      <c r="E4" s="5">
        <f ca="1">TODAY()-132</f>
        <v>45112</v>
      </c>
      <c r="F4" s="9">
        <v>100000</v>
      </c>
      <c r="H4" s="6" t="s">
        <v>103</v>
      </c>
      <c r="J4" s="9"/>
    </row>
    <row r="5" spans="1:10" x14ac:dyDescent="0.2">
      <c r="A5" s="14">
        <v>3</v>
      </c>
      <c r="B5" t="s">
        <v>3</v>
      </c>
      <c r="C5" s="4" t="s">
        <v>70</v>
      </c>
      <c r="D5" s="10">
        <v>430000</v>
      </c>
      <c r="E5" s="5">
        <f ca="1">TODAY()-65</f>
        <v>45179</v>
      </c>
      <c r="F5" s="9">
        <v>100000</v>
      </c>
      <c r="H5" s="6" t="s">
        <v>104</v>
      </c>
      <c r="J5" s="9"/>
    </row>
    <row r="6" spans="1:10" x14ac:dyDescent="0.2">
      <c r="A6" s="14">
        <v>4</v>
      </c>
      <c r="B6" t="s">
        <v>4</v>
      </c>
      <c r="C6" s="4" t="s">
        <v>71</v>
      </c>
      <c r="D6" s="10">
        <v>480000</v>
      </c>
      <c r="E6" s="5">
        <f ca="1">TODAY()-94</f>
        <v>45150</v>
      </c>
      <c r="H6" s="6" t="s">
        <v>109</v>
      </c>
      <c r="J6" s="9"/>
    </row>
    <row r="7" spans="1:10" x14ac:dyDescent="0.2">
      <c r="A7" s="14">
        <v>5</v>
      </c>
      <c r="B7" t="s">
        <v>5</v>
      </c>
      <c r="C7" s="4" t="s">
        <v>72</v>
      </c>
      <c r="D7" s="10">
        <v>440000</v>
      </c>
      <c r="E7" s="5">
        <f ca="1">TODAY()-115</f>
        <v>45129</v>
      </c>
      <c r="F7" s="9">
        <v>240000</v>
      </c>
      <c r="H7" s="6" t="s">
        <v>105</v>
      </c>
      <c r="J7" s="9"/>
    </row>
    <row r="8" spans="1:10" x14ac:dyDescent="0.2">
      <c r="A8" s="14">
        <v>6</v>
      </c>
      <c r="B8" t="s">
        <v>6</v>
      </c>
      <c r="C8" s="4" t="s">
        <v>73</v>
      </c>
      <c r="D8" s="10">
        <v>220000</v>
      </c>
      <c r="E8" s="5">
        <f ca="1">TODAY()-107</f>
        <v>45137</v>
      </c>
      <c r="F8" s="9"/>
      <c r="H8" s="6" t="s">
        <v>106</v>
      </c>
      <c r="J8" s="9"/>
    </row>
    <row r="9" spans="1:10" x14ac:dyDescent="0.2">
      <c r="A9" s="14">
        <v>7</v>
      </c>
      <c r="B9" t="s">
        <v>7</v>
      </c>
      <c r="C9" s="4" t="s">
        <v>74</v>
      </c>
      <c r="D9" s="10">
        <v>500000</v>
      </c>
      <c r="E9" s="5">
        <f ca="1">TODAY()-135</f>
        <v>45109</v>
      </c>
      <c r="H9" s="6" t="s">
        <v>107</v>
      </c>
      <c r="J9" s="9"/>
    </row>
    <row r="10" spans="1:10" x14ac:dyDescent="0.2">
      <c r="A10" s="14">
        <v>8</v>
      </c>
      <c r="B10" t="s">
        <v>8</v>
      </c>
      <c r="C10" s="4" t="s">
        <v>75</v>
      </c>
      <c r="D10" s="10">
        <v>360000</v>
      </c>
      <c r="E10" s="5">
        <f ca="1">TODAY()-101</f>
        <v>45143</v>
      </c>
      <c r="F10" s="9">
        <v>100000</v>
      </c>
      <c r="H10" s="6" t="s">
        <v>108</v>
      </c>
      <c r="J10" s="9"/>
    </row>
    <row r="11" spans="1:10" x14ac:dyDescent="0.2">
      <c r="A11" s="14">
        <v>9</v>
      </c>
      <c r="B11" t="s">
        <v>9</v>
      </c>
      <c r="C11" s="4" t="s">
        <v>76</v>
      </c>
      <c r="D11" s="10">
        <v>480000</v>
      </c>
      <c r="E11" s="5">
        <f ca="1">TODAY()-92</f>
        <v>45152</v>
      </c>
      <c r="F11" s="9">
        <v>100000</v>
      </c>
      <c r="H11" s="6" t="s">
        <v>110</v>
      </c>
      <c r="J11" s="9"/>
    </row>
    <row r="12" spans="1:10" x14ac:dyDescent="0.2">
      <c r="A12" s="14">
        <v>10</v>
      </c>
      <c r="B12" t="s">
        <v>10</v>
      </c>
      <c r="C12" s="4" t="s">
        <v>77</v>
      </c>
      <c r="D12" s="10">
        <v>180000</v>
      </c>
      <c r="E12" s="5">
        <f ca="1">TODAY()-104</f>
        <v>45140</v>
      </c>
      <c r="F12" s="9">
        <v>100000</v>
      </c>
      <c r="H12" s="6" t="s">
        <v>111</v>
      </c>
      <c r="J12" s="9"/>
    </row>
    <row r="13" spans="1:10" x14ac:dyDescent="0.2">
      <c r="A13" s="14">
        <v>11</v>
      </c>
      <c r="B13" t="s">
        <v>11</v>
      </c>
      <c r="C13" s="4" t="s">
        <v>78</v>
      </c>
      <c r="D13" s="10">
        <v>520000</v>
      </c>
      <c r="E13" s="5">
        <f ca="1">TODAY()-76</f>
        <v>45168</v>
      </c>
      <c r="F13" s="9">
        <v>300000</v>
      </c>
      <c r="J13" s="9"/>
    </row>
    <row r="14" spans="1:10" x14ac:dyDescent="0.2">
      <c r="A14" s="14">
        <v>12</v>
      </c>
      <c r="B14" t="s">
        <v>12</v>
      </c>
      <c r="C14" s="4" t="s">
        <v>79</v>
      </c>
      <c r="D14" s="10">
        <v>370000</v>
      </c>
      <c r="E14" s="5">
        <f ca="1">TODAY()-52</f>
        <v>45192</v>
      </c>
      <c r="J14" s="9"/>
    </row>
    <row r="15" spans="1:10" x14ac:dyDescent="0.2">
      <c r="A15" s="14">
        <v>13</v>
      </c>
      <c r="B15" t="s">
        <v>13</v>
      </c>
      <c r="C15" s="4" t="s">
        <v>80</v>
      </c>
      <c r="D15" s="10">
        <v>360000</v>
      </c>
      <c r="E15" s="5">
        <f ca="1">TODAY()-104</f>
        <v>45140</v>
      </c>
      <c r="J15" s="9"/>
    </row>
    <row r="16" spans="1:10" x14ac:dyDescent="0.2">
      <c r="A16" s="14">
        <v>14</v>
      </c>
      <c r="B16" t="s">
        <v>14</v>
      </c>
      <c r="C16" s="4" t="s">
        <v>81</v>
      </c>
      <c r="D16" s="10">
        <v>430000</v>
      </c>
      <c r="E16" s="5">
        <f ca="1">TODAY()-77</f>
        <v>45167</v>
      </c>
      <c r="F16" t="s">
        <v>67</v>
      </c>
      <c r="J16" s="9"/>
    </row>
    <row r="17" spans="1:10" x14ac:dyDescent="0.2">
      <c r="A17" s="14">
        <v>15</v>
      </c>
      <c r="B17" t="s">
        <v>15</v>
      </c>
      <c r="C17" s="4" t="s">
        <v>82</v>
      </c>
      <c r="D17" s="10">
        <v>440000</v>
      </c>
      <c r="E17" s="5">
        <f ca="1">TODAY()-115</f>
        <v>45129</v>
      </c>
      <c r="F17" s="9">
        <v>200000</v>
      </c>
      <c r="J17" s="9"/>
    </row>
    <row r="18" spans="1:10" x14ac:dyDescent="0.2">
      <c r="A18" s="14">
        <v>16</v>
      </c>
      <c r="B18" t="s">
        <v>16</v>
      </c>
      <c r="C18" s="4" t="s">
        <v>83</v>
      </c>
      <c r="D18" s="10">
        <v>490000</v>
      </c>
      <c r="E18" s="5">
        <f ca="1">TODAY()-60</f>
        <v>45184</v>
      </c>
      <c r="F18" s="9"/>
      <c r="J18" s="9"/>
    </row>
    <row r="19" spans="1:10" x14ac:dyDescent="0.2">
      <c r="A19" s="14">
        <v>17</v>
      </c>
      <c r="B19" t="s">
        <v>17</v>
      </c>
      <c r="C19" s="4" t="s">
        <v>84</v>
      </c>
      <c r="D19" s="10">
        <v>420000</v>
      </c>
      <c r="E19" s="5">
        <f ca="1">TODAY()-91</f>
        <v>45153</v>
      </c>
      <c r="F19" s="9">
        <v>100000</v>
      </c>
      <c r="J19" s="9"/>
    </row>
    <row r="20" spans="1:10" x14ac:dyDescent="0.2">
      <c r="A20" s="14">
        <v>18</v>
      </c>
      <c r="B20" t="s">
        <v>18</v>
      </c>
      <c r="C20" s="4" t="s">
        <v>85</v>
      </c>
      <c r="D20" s="10">
        <v>480000</v>
      </c>
      <c r="E20" s="5">
        <f ca="1">TODAY()-65</f>
        <v>45179</v>
      </c>
      <c r="F20" s="9">
        <v>200000</v>
      </c>
      <c r="J20" s="9"/>
    </row>
    <row r="21" spans="1:10" x14ac:dyDescent="0.2">
      <c r="A21" s="14">
        <v>19</v>
      </c>
      <c r="B21" t="s">
        <v>19</v>
      </c>
      <c r="C21" s="4" t="s">
        <v>86</v>
      </c>
      <c r="D21" s="10">
        <v>390000</v>
      </c>
      <c r="E21" s="5">
        <f ca="1">TODAY()-101</f>
        <v>45143</v>
      </c>
      <c r="F21" s="9">
        <v>200000</v>
      </c>
      <c r="J21" s="9"/>
    </row>
    <row r="22" spans="1:10" x14ac:dyDescent="0.2">
      <c r="A22" s="14">
        <v>20</v>
      </c>
      <c r="B22" t="s">
        <v>20</v>
      </c>
      <c r="C22" s="4" t="s">
        <v>87</v>
      </c>
      <c r="D22" s="10">
        <v>430000</v>
      </c>
      <c r="E22" s="5">
        <f ca="1">TODAY()-106</f>
        <v>45138</v>
      </c>
      <c r="F22" t="s">
        <v>67</v>
      </c>
      <c r="J22" s="9"/>
    </row>
    <row r="23" spans="1:10" x14ac:dyDescent="0.2">
      <c r="A23" s="14">
        <v>21</v>
      </c>
      <c r="B23" t="s">
        <v>21</v>
      </c>
      <c r="C23" s="4" t="s">
        <v>88</v>
      </c>
      <c r="D23" s="10">
        <v>380000</v>
      </c>
      <c r="E23" s="5">
        <f ca="1">TODAY()-40</f>
        <v>45204</v>
      </c>
      <c r="F23" s="9">
        <v>300000</v>
      </c>
      <c r="J23" s="9"/>
    </row>
    <row r="24" spans="1:10" x14ac:dyDescent="0.2">
      <c r="A24" s="14">
        <v>22</v>
      </c>
      <c r="B24" t="s">
        <v>22</v>
      </c>
      <c r="C24" s="4" t="s">
        <v>89</v>
      </c>
      <c r="D24" s="10">
        <v>190000</v>
      </c>
      <c r="E24" s="5">
        <f ca="1">TODAY()-126</f>
        <v>45118</v>
      </c>
      <c r="F24" t="s">
        <v>67</v>
      </c>
      <c r="J24" s="9"/>
    </row>
    <row r="25" spans="1:10" x14ac:dyDescent="0.2">
      <c r="A25" s="14">
        <v>23</v>
      </c>
      <c r="B25" t="s">
        <v>23</v>
      </c>
      <c r="C25" s="4" t="s">
        <v>90</v>
      </c>
      <c r="D25" s="10">
        <v>430000</v>
      </c>
      <c r="E25" s="5">
        <f ca="1">TODAY()-41</f>
        <v>45203</v>
      </c>
      <c r="J25" s="9"/>
    </row>
    <row r="26" spans="1:10" x14ac:dyDescent="0.2">
      <c r="A26" s="14">
        <v>24</v>
      </c>
      <c r="B26" t="s">
        <v>24</v>
      </c>
      <c r="C26" s="4" t="s">
        <v>91</v>
      </c>
      <c r="D26" s="10">
        <v>220000</v>
      </c>
      <c r="E26" s="5">
        <f ca="1">TODAY()-110</f>
        <v>45134</v>
      </c>
      <c r="F26" s="9"/>
      <c r="J26" s="9"/>
    </row>
    <row r="27" spans="1:10" x14ac:dyDescent="0.2">
      <c r="A27" s="14">
        <v>25</v>
      </c>
      <c r="B27" t="s">
        <v>25</v>
      </c>
      <c r="C27" s="4" t="s">
        <v>92</v>
      </c>
      <c r="D27" s="10">
        <v>210000</v>
      </c>
      <c r="E27" s="5">
        <f ca="1">TODAY()-97</f>
        <v>45147</v>
      </c>
      <c r="F27" s="9">
        <v>100000</v>
      </c>
      <c r="J27" s="9"/>
    </row>
    <row r="28" spans="1:10" x14ac:dyDescent="0.2">
      <c r="A28" s="14">
        <v>26</v>
      </c>
      <c r="B28" t="s">
        <v>26</v>
      </c>
      <c r="C28" s="4" t="s">
        <v>93</v>
      </c>
      <c r="D28" s="10">
        <v>510000</v>
      </c>
      <c r="E28" s="5">
        <f ca="1">TODAY()-69</f>
        <v>45175</v>
      </c>
      <c r="F28" s="9">
        <v>300000</v>
      </c>
      <c r="J28" s="9"/>
    </row>
    <row r="29" spans="1:10" x14ac:dyDescent="0.2">
      <c r="A29" s="14">
        <v>27</v>
      </c>
      <c r="B29" t="s">
        <v>27</v>
      </c>
      <c r="C29" s="4" t="s">
        <v>94</v>
      </c>
      <c r="D29" s="10">
        <v>240000</v>
      </c>
      <c r="E29" s="5">
        <f ca="1">TODAY()-95</f>
        <v>45149</v>
      </c>
      <c r="J29" s="9"/>
    </row>
    <row r="30" spans="1:10" x14ac:dyDescent="0.2">
      <c r="A30" s="14">
        <v>28</v>
      </c>
      <c r="B30" t="s">
        <v>28</v>
      </c>
      <c r="C30" s="4" t="s">
        <v>95</v>
      </c>
      <c r="D30" s="10">
        <v>170000</v>
      </c>
      <c r="E30" s="5">
        <f ca="1">TODAY()-129</f>
        <v>45115</v>
      </c>
      <c r="F30" s="9">
        <v>100000</v>
      </c>
      <c r="J30" s="9"/>
    </row>
    <row r="31" spans="1:10" x14ac:dyDescent="0.2">
      <c r="A31" s="14">
        <v>29</v>
      </c>
      <c r="B31" t="s">
        <v>29</v>
      </c>
      <c r="C31" s="4" t="s">
        <v>96</v>
      </c>
      <c r="D31" s="10">
        <v>490000</v>
      </c>
      <c r="E31" s="5">
        <f ca="1">TODAY()-100</f>
        <v>45144</v>
      </c>
      <c r="F31" t="s">
        <v>67</v>
      </c>
      <c r="J3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8CB08-ADCC-429F-8CCB-282198634AED}">
  <dimension ref="A1:J31"/>
  <sheetViews>
    <sheetView workbookViewId="0">
      <selection activeCell="K12" sqref="K12"/>
    </sheetView>
  </sheetViews>
  <sheetFormatPr defaultRowHeight="12" x14ac:dyDescent="0.2"/>
  <cols>
    <col min="2" max="2" width="16.1640625" bestFit="1" customWidth="1"/>
    <col min="3" max="3" width="10.1640625" bestFit="1" customWidth="1"/>
    <col min="4" max="4" width="9.83203125" bestFit="1" customWidth="1"/>
    <col min="5" max="5" width="11.83203125" customWidth="1"/>
    <col min="6" max="6" width="9.83203125" customWidth="1"/>
  </cols>
  <sheetData>
    <row r="1" spans="1:10" s="1" customFormat="1" ht="14.1" customHeight="1" x14ac:dyDescent="0.2">
      <c r="A1" s="13" t="s">
        <v>101</v>
      </c>
      <c r="B1" s="13"/>
      <c r="C1" s="13"/>
      <c r="D1" s="13"/>
      <c r="E1" s="13"/>
      <c r="F1" s="13"/>
    </row>
    <row r="2" spans="1:10" x14ac:dyDescent="0.2">
      <c r="A2" s="11" t="s">
        <v>102</v>
      </c>
      <c r="B2" s="11" t="s">
        <v>30</v>
      </c>
      <c r="C2" s="11" t="s">
        <v>97</v>
      </c>
      <c r="D2" s="11" t="s">
        <v>98</v>
      </c>
      <c r="E2" s="11" t="s">
        <v>99</v>
      </c>
      <c r="F2" s="12" t="s">
        <v>100</v>
      </c>
    </row>
    <row r="3" spans="1:10" x14ac:dyDescent="0.2">
      <c r="A3" s="14">
        <v>14</v>
      </c>
      <c r="B3" t="s">
        <v>14</v>
      </c>
      <c r="C3" s="4" t="s">
        <v>81</v>
      </c>
      <c r="D3" s="10">
        <v>430000</v>
      </c>
      <c r="E3" s="5">
        <f ca="1">TODAY()-77</f>
        <v>45167</v>
      </c>
      <c r="F3" t="s">
        <v>67</v>
      </c>
      <c r="J3" s="9"/>
    </row>
    <row r="4" spans="1:10" x14ac:dyDescent="0.2">
      <c r="A4" s="14">
        <v>20</v>
      </c>
      <c r="B4" t="s">
        <v>20</v>
      </c>
      <c r="C4" s="4" t="s">
        <v>87</v>
      </c>
      <c r="D4" s="10">
        <v>430000</v>
      </c>
      <c r="E4" s="5">
        <f ca="1">TODAY()-106</f>
        <v>45138</v>
      </c>
      <c r="F4" t="s">
        <v>67</v>
      </c>
      <c r="H4" s="6" t="s">
        <v>112</v>
      </c>
      <c r="J4" s="9"/>
    </row>
    <row r="5" spans="1:10" x14ac:dyDescent="0.2">
      <c r="A5" s="14">
        <v>22</v>
      </c>
      <c r="B5" t="s">
        <v>22</v>
      </c>
      <c r="C5" s="4" t="s">
        <v>89</v>
      </c>
      <c r="D5" s="10">
        <v>190000</v>
      </c>
      <c r="E5" s="5">
        <f ca="1">TODAY()-126</f>
        <v>45118</v>
      </c>
      <c r="F5" t="s">
        <v>67</v>
      </c>
      <c r="H5" s="6" t="s">
        <v>113</v>
      </c>
      <c r="J5" s="9"/>
    </row>
    <row r="6" spans="1:10" x14ac:dyDescent="0.2">
      <c r="A6" s="14">
        <v>29</v>
      </c>
      <c r="B6" t="s">
        <v>29</v>
      </c>
      <c r="C6" s="4" t="s">
        <v>96</v>
      </c>
      <c r="D6" s="10">
        <v>490000</v>
      </c>
      <c r="E6" s="5">
        <f ca="1">TODAY()-100</f>
        <v>45144</v>
      </c>
      <c r="F6" t="s">
        <v>67</v>
      </c>
      <c r="H6" s="6"/>
      <c r="J6" s="9"/>
    </row>
    <row r="7" spans="1:10" x14ac:dyDescent="0.2">
      <c r="A7" s="14">
        <v>11</v>
      </c>
      <c r="B7" t="s">
        <v>11</v>
      </c>
      <c r="C7" s="4" t="s">
        <v>78</v>
      </c>
      <c r="D7" s="10">
        <v>520000</v>
      </c>
      <c r="E7" s="5">
        <f ca="1">TODAY()-76</f>
        <v>45168</v>
      </c>
      <c r="F7" s="9">
        <v>300000</v>
      </c>
      <c r="H7" s="6"/>
      <c r="J7" s="9"/>
    </row>
    <row r="8" spans="1:10" x14ac:dyDescent="0.2">
      <c r="A8" s="14">
        <v>21</v>
      </c>
      <c r="B8" t="s">
        <v>21</v>
      </c>
      <c r="C8" s="4" t="s">
        <v>88</v>
      </c>
      <c r="D8" s="10">
        <v>380000</v>
      </c>
      <c r="E8" s="5">
        <f ca="1">TODAY()-40</f>
        <v>45204</v>
      </c>
      <c r="F8" s="9">
        <v>300000</v>
      </c>
      <c r="H8" s="6"/>
      <c r="J8" s="9"/>
    </row>
    <row r="9" spans="1:10" x14ac:dyDescent="0.2">
      <c r="A9" s="14">
        <v>26</v>
      </c>
      <c r="B9" t="s">
        <v>26</v>
      </c>
      <c r="C9" s="4" t="s">
        <v>93</v>
      </c>
      <c r="D9" s="10">
        <v>510000</v>
      </c>
      <c r="E9" s="5">
        <f ca="1">TODAY()-69</f>
        <v>45175</v>
      </c>
      <c r="F9" s="9">
        <v>300000</v>
      </c>
      <c r="H9" s="6"/>
      <c r="J9" s="9"/>
    </row>
    <row r="10" spans="1:10" x14ac:dyDescent="0.2">
      <c r="A10" s="14">
        <v>5</v>
      </c>
      <c r="B10" t="s">
        <v>5</v>
      </c>
      <c r="C10" s="4" t="s">
        <v>72</v>
      </c>
      <c r="D10" s="10">
        <v>440000</v>
      </c>
      <c r="E10" s="5">
        <f ca="1">TODAY()-115</f>
        <v>45129</v>
      </c>
      <c r="F10" s="9">
        <v>240000</v>
      </c>
      <c r="H10" s="6"/>
      <c r="J10" s="9"/>
    </row>
    <row r="11" spans="1:10" x14ac:dyDescent="0.2">
      <c r="A11" s="14">
        <v>15</v>
      </c>
      <c r="B11" t="s">
        <v>15</v>
      </c>
      <c r="C11" s="4" t="s">
        <v>82</v>
      </c>
      <c r="D11" s="10">
        <v>440000</v>
      </c>
      <c r="E11" s="5">
        <f ca="1">TODAY()-115</f>
        <v>45129</v>
      </c>
      <c r="F11" s="9">
        <v>200000</v>
      </c>
      <c r="H11" s="6"/>
      <c r="J11" s="9"/>
    </row>
    <row r="12" spans="1:10" x14ac:dyDescent="0.2">
      <c r="A12" s="14">
        <v>18</v>
      </c>
      <c r="B12" t="s">
        <v>18</v>
      </c>
      <c r="C12" s="4" t="s">
        <v>85</v>
      </c>
      <c r="D12" s="10">
        <v>480000</v>
      </c>
      <c r="E12" s="5">
        <f ca="1">TODAY()-65</f>
        <v>45179</v>
      </c>
      <c r="F12" s="9">
        <v>200000</v>
      </c>
      <c r="H12" s="6"/>
      <c r="J12" s="9"/>
    </row>
    <row r="13" spans="1:10" x14ac:dyDescent="0.2">
      <c r="A13" s="14">
        <v>19</v>
      </c>
      <c r="B13" t="s">
        <v>19</v>
      </c>
      <c r="C13" s="4" t="s">
        <v>86</v>
      </c>
      <c r="D13" s="10">
        <v>390000</v>
      </c>
      <c r="E13" s="5">
        <f ca="1">TODAY()-101</f>
        <v>45143</v>
      </c>
      <c r="F13" s="9">
        <v>200000</v>
      </c>
      <c r="J13" s="9"/>
    </row>
    <row r="14" spans="1:10" x14ac:dyDescent="0.2">
      <c r="A14" s="14">
        <v>1</v>
      </c>
      <c r="B14" t="s">
        <v>1</v>
      </c>
      <c r="C14" s="4" t="s">
        <v>68</v>
      </c>
      <c r="D14" s="10">
        <v>340000</v>
      </c>
      <c r="E14" s="5">
        <f ca="1">TODAY()-68</f>
        <v>45176</v>
      </c>
      <c r="F14" s="9">
        <v>140000</v>
      </c>
      <c r="J14" s="9"/>
    </row>
    <row r="15" spans="1:10" x14ac:dyDescent="0.2">
      <c r="A15" s="14">
        <v>2</v>
      </c>
      <c r="B15" t="s">
        <v>2</v>
      </c>
      <c r="C15" s="4" t="s">
        <v>69</v>
      </c>
      <c r="D15" s="10">
        <v>170000</v>
      </c>
      <c r="E15" s="5">
        <f ca="1">TODAY()-132</f>
        <v>45112</v>
      </c>
      <c r="F15" s="9">
        <v>100000</v>
      </c>
      <c r="J15" s="9"/>
    </row>
    <row r="16" spans="1:10" x14ac:dyDescent="0.2">
      <c r="A16" s="14">
        <v>3</v>
      </c>
      <c r="B16" t="s">
        <v>3</v>
      </c>
      <c r="C16" s="4" t="s">
        <v>70</v>
      </c>
      <c r="D16" s="10">
        <v>430000</v>
      </c>
      <c r="E16" s="5">
        <f ca="1">TODAY()-65</f>
        <v>45179</v>
      </c>
      <c r="F16" s="9">
        <v>100000</v>
      </c>
      <c r="J16" s="9"/>
    </row>
    <row r="17" spans="1:10" x14ac:dyDescent="0.2">
      <c r="A17" s="14">
        <v>8</v>
      </c>
      <c r="B17" t="s">
        <v>8</v>
      </c>
      <c r="C17" s="4" t="s">
        <v>75</v>
      </c>
      <c r="D17" s="10">
        <v>360000</v>
      </c>
      <c r="E17" s="5">
        <f ca="1">TODAY()-101</f>
        <v>45143</v>
      </c>
      <c r="F17" s="9">
        <v>100000</v>
      </c>
      <c r="J17" s="9"/>
    </row>
    <row r="18" spans="1:10" x14ac:dyDescent="0.2">
      <c r="A18" s="14">
        <v>9</v>
      </c>
      <c r="B18" t="s">
        <v>9</v>
      </c>
      <c r="C18" s="4" t="s">
        <v>76</v>
      </c>
      <c r="D18" s="10">
        <v>480000</v>
      </c>
      <c r="E18" s="5">
        <f ca="1">TODAY()-92</f>
        <v>45152</v>
      </c>
      <c r="F18" s="9">
        <v>100000</v>
      </c>
      <c r="J18" s="9"/>
    </row>
    <row r="19" spans="1:10" x14ac:dyDescent="0.2">
      <c r="A19" s="14">
        <v>10</v>
      </c>
      <c r="B19" t="s">
        <v>10</v>
      </c>
      <c r="C19" s="4" t="s">
        <v>77</v>
      </c>
      <c r="D19" s="10">
        <v>180000</v>
      </c>
      <c r="E19" s="5">
        <f ca="1">TODAY()-104</f>
        <v>45140</v>
      </c>
      <c r="F19" s="9">
        <v>100000</v>
      </c>
      <c r="J19" s="9"/>
    </row>
    <row r="20" spans="1:10" x14ac:dyDescent="0.2">
      <c r="A20" s="14">
        <v>17</v>
      </c>
      <c r="B20" t="s">
        <v>17</v>
      </c>
      <c r="C20" s="4" t="s">
        <v>84</v>
      </c>
      <c r="D20" s="10">
        <v>420000</v>
      </c>
      <c r="E20" s="5">
        <f ca="1">TODAY()-91</f>
        <v>45153</v>
      </c>
      <c r="F20" s="9">
        <v>100000</v>
      </c>
      <c r="J20" s="9"/>
    </row>
    <row r="21" spans="1:10" x14ac:dyDescent="0.2">
      <c r="A21" s="14">
        <v>25</v>
      </c>
      <c r="B21" t="s">
        <v>25</v>
      </c>
      <c r="C21" s="4" t="s">
        <v>92</v>
      </c>
      <c r="D21" s="10">
        <v>210000</v>
      </c>
      <c r="E21" s="5">
        <f ca="1">TODAY()-97</f>
        <v>45147</v>
      </c>
      <c r="F21" s="9">
        <v>100000</v>
      </c>
      <c r="J21" s="9"/>
    </row>
    <row r="22" spans="1:10" x14ac:dyDescent="0.2">
      <c r="A22" s="14">
        <v>28</v>
      </c>
      <c r="B22" t="s">
        <v>28</v>
      </c>
      <c r="C22" s="4" t="s">
        <v>95</v>
      </c>
      <c r="D22" s="10">
        <v>170000</v>
      </c>
      <c r="E22" s="5">
        <f ca="1">TODAY()-129</f>
        <v>45115</v>
      </c>
      <c r="F22" s="9">
        <v>100000</v>
      </c>
      <c r="J22" s="9"/>
    </row>
    <row r="23" spans="1:10" x14ac:dyDescent="0.2">
      <c r="A23" s="14">
        <v>4</v>
      </c>
      <c r="B23" t="s">
        <v>4</v>
      </c>
      <c r="C23" s="4" t="s">
        <v>71</v>
      </c>
      <c r="D23" s="10">
        <v>480000</v>
      </c>
      <c r="E23" s="5">
        <f ca="1">TODAY()-94</f>
        <v>45150</v>
      </c>
      <c r="J23" s="9"/>
    </row>
    <row r="24" spans="1:10" x14ac:dyDescent="0.2">
      <c r="A24" s="14">
        <v>6</v>
      </c>
      <c r="B24" t="s">
        <v>6</v>
      </c>
      <c r="C24" s="4" t="s">
        <v>73</v>
      </c>
      <c r="D24" s="10">
        <v>220000</v>
      </c>
      <c r="E24" s="5">
        <f ca="1">TODAY()-107</f>
        <v>45137</v>
      </c>
      <c r="F24" s="9"/>
      <c r="J24" s="9"/>
    </row>
    <row r="25" spans="1:10" x14ac:dyDescent="0.2">
      <c r="A25" s="14">
        <v>7</v>
      </c>
      <c r="B25" t="s">
        <v>7</v>
      </c>
      <c r="C25" s="4" t="s">
        <v>74</v>
      </c>
      <c r="D25" s="10">
        <v>500000</v>
      </c>
      <c r="E25" s="5">
        <f ca="1">TODAY()-135</f>
        <v>45109</v>
      </c>
      <c r="J25" s="9"/>
    </row>
    <row r="26" spans="1:10" x14ac:dyDescent="0.2">
      <c r="A26" s="14">
        <v>12</v>
      </c>
      <c r="B26" t="s">
        <v>12</v>
      </c>
      <c r="C26" s="4" t="s">
        <v>79</v>
      </c>
      <c r="D26" s="10">
        <v>370000</v>
      </c>
      <c r="E26" s="5">
        <f ca="1">TODAY()-52</f>
        <v>45192</v>
      </c>
      <c r="J26" s="9"/>
    </row>
    <row r="27" spans="1:10" x14ac:dyDescent="0.2">
      <c r="A27" s="14">
        <v>13</v>
      </c>
      <c r="B27" t="s">
        <v>13</v>
      </c>
      <c r="C27" s="4" t="s">
        <v>80</v>
      </c>
      <c r="D27" s="10">
        <v>360000</v>
      </c>
      <c r="E27" s="5">
        <f ca="1">TODAY()-104</f>
        <v>45140</v>
      </c>
      <c r="J27" s="9"/>
    </row>
    <row r="28" spans="1:10" x14ac:dyDescent="0.2">
      <c r="A28" s="14">
        <v>16</v>
      </c>
      <c r="B28" t="s">
        <v>16</v>
      </c>
      <c r="C28" s="4" t="s">
        <v>83</v>
      </c>
      <c r="D28" s="10">
        <v>490000</v>
      </c>
      <c r="E28" s="5">
        <f ca="1">TODAY()-60</f>
        <v>45184</v>
      </c>
      <c r="F28" s="9"/>
      <c r="J28" s="9"/>
    </row>
    <row r="29" spans="1:10" x14ac:dyDescent="0.2">
      <c r="A29" s="14">
        <v>23</v>
      </c>
      <c r="B29" t="s">
        <v>23</v>
      </c>
      <c r="C29" s="4" t="s">
        <v>90</v>
      </c>
      <c r="D29" s="10">
        <v>430000</v>
      </c>
      <c r="E29" s="5">
        <f ca="1">TODAY()-41</f>
        <v>45203</v>
      </c>
      <c r="J29" s="9"/>
    </row>
    <row r="30" spans="1:10" x14ac:dyDescent="0.2">
      <c r="A30" s="14">
        <v>24</v>
      </c>
      <c r="B30" t="s">
        <v>24</v>
      </c>
      <c r="C30" s="4" t="s">
        <v>91</v>
      </c>
      <c r="D30" s="10">
        <v>220000</v>
      </c>
      <c r="E30" s="5">
        <f ca="1">TODAY()-110</f>
        <v>45134</v>
      </c>
      <c r="F30" s="9"/>
      <c r="J30" s="9"/>
    </row>
    <row r="31" spans="1:10" x14ac:dyDescent="0.2">
      <c r="A31" s="14">
        <v>27</v>
      </c>
      <c r="B31" t="s">
        <v>27</v>
      </c>
      <c r="C31" s="4" t="s">
        <v>94</v>
      </c>
      <c r="D31" s="10">
        <v>240000</v>
      </c>
      <c r="E31" s="5">
        <f ca="1">TODAY()-95</f>
        <v>45149</v>
      </c>
      <c r="J31" s="9"/>
    </row>
  </sheetData>
  <sortState ref="A3:F31">
    <sortCondition descending="1" ref="F11:F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A51C-12E6-4DFE-A9D2-1EFE2BAFF3A4}">
  <dimension ref="A1:E55"/>
  <sheetViews>
    <sheetView workbookViewId="0">
      <selection activeCell="L17" sqref="L17"/>
    </sheetView>
  </sheetViews>
  <sheetFormatPr defaultRowHeight="12" x14ac:dyDescent="0.2"/>
  <cols>
    <col min="1" max="2" width="15.83203125" customWidth="1"/>
    <col min="3" max="3" width="11.83203125" customWidth="1"/>
  </cols>
  <sheetData>
    <row r="1" spans="1:5" x14ac:dyDescent="0.2">
      <c r="A1" t="s">
        <v>30</v>
      </c>
      <c r="B1" t="s">
        <v>247</v>
      </c>
      <c r="C1" t="s">
        <v>248</v>
      </c>
    </row>
    <row r="2" spans="1:5" x14ac:dyDescent="0.2">
      <c r="A2" t="s">
        <v>33</v>
      </c>
      <c r="B2" t="s">
        <v>114</v>
      </c>
      <c r="C2" t="s">
        <v>115</v>
      </c>
    </row>
    <row r="3" spans="1:5" x14ac:dyDescent="0.2">
      <c r="A3" t="s">
        <v>34</v>
      </c>
      <c r="B3" t="s">
        <v>116</v>
      </c>
      <c r="C3" t="s">
        <v>117</v>
      </c>
      <c r="E3" s="6" t="s">
        <v>31</v>
      </c>
    </row>
    <row r="4" spans="1:5" x14ac:dyDescent="0.2">
      <c r="A4" t="s">
        <v>35</v>
      </c>
      <c r="B4" t="s">
        <v>118</v>
      </c>
      <c r="C4" t="s">
        <v>119</v>
      </c>
      <c r="E4" s="6" t="s">
        <v>249</v>
      </c>
    </row>
    <row r="5" spans="1:5" x14ac:dyDescent="0.2">
      <c r="A5" t="s">
        <v>36</v>
      </c>
      <c r="B5" t="s">
        <v>120</v>
      </c>
      <c r="C5" t="s">
        <v>121</v>
      </c>
    </row>
    <row r="6" spans="1:5" x14ac:dyDescent="0.2">
      <c r="A6" t="s">
        <v>37</v>
      </c>
      <c r="B6" t="s">
        <v>122</v>
      </c>
      <c r="C6" t="s">
        <v>123</v>
      </c>
      <c r="E6" s="6" t="s">
        <v>251</v>
      </c>
    </row>
    <row r="7" spans="1:5" x14ac:dyDescent="0.2">
      <c r="A7" t="s">
        <v>38</v>
      </c>
      <c r="B7" t="s">
        <v>124</v>
      </c>
      <c r="C7" t="s">
        <v>125</v>
      </c>
      <c r="E7" s="6" t="s">
        <v>252</v>
      </c>
    </row>
    <row r="8" spans="1:5" x14ac:dyDescent="0.2">
      <c r="A8" t="s">
        <v>39</v>
      </c>
      <c r="B8" t="s">
        <v>126</v>
      </c>
      <c r="C8" t="s">
        <v>127</v>
      </c>
    </row>
    <row r="9" spans="1:5" x14ac:dyDescent="0.2">
      <c r="A9" t="s">
        <v>40</v>
      </c>
      <c r="B9" t="s">
        <v>128</v>
      </c>
      <c r="C9" t="s">
        <v>129</v>
      </c>
    </row>
    <row r="10" spans="1:5" x14ac:dyDescent="0.2">
      <c r="A10" t="s">
        <v>41</v>
      </c>
      <c r="B10" t="s">
        <v>130</v>
      </c>
      <c r="C10" t="s">
        <v>131</v>
      </c>
    </row>
    <row r="11" spans="1:5" x14ac:dyDescent="0.2">
      <c r="A11" t="s">
        <v>42</v>
      </c>
      <c r="B11" t="s">
        <v>132</v>
      </c>
      <c r="C11" t="s">
        <v>133</v>
      </c>
    </row>
    <row r="12" spans="1:5" x14ac:dyDescent="0.2">
      <c r="A12" t="s">
        <v>43</v>
      </c>
      <c r="B12" t="s">
        <v>134</v>
      </c>
      <c r="C12" t="s">
        <v>135</v>
      </c>
    </row>
    <row r="13" spans="1:5" x14ac:dyDescent="0.2">
      <c r="A13" t="s">
        <v>44</v>
      </c>
      <c r="B13" t="s">
        <v>136</v>
      </c>
      <c r="C13" t="s">
        <v>137</v>
      </c>
    </row>
    <row r="14" spans="1:5" x14ac:dyDescent="0.2">
      <c r="A14" t="s">
        <v>45</v>
      </c>
      <c r="B14" t="s">
        <v>138</v>
      </c>
      <c r="C14" t="s">
        <v>139</v>
      </c>
    </row>
    <row r="15" spans="1:5" x14ac:dyDescent="0.2">
      <c r="A15" t="s">
        <v>46</v>
      </c>
      <c r="B15" t="s">
        <v>140</v>
      </c>
      <c r="C15" t="s">
        <v>141</v>
      </c>
    </row>
    <row r="16" spans="1:5" x14ac:dyDescent="0.2">
      <c r="A16" t="s">
        <v>47</v>
      </c>
      <c r="B16" t="s">
        <v>142</v>
      </c>
      <c r="C16" t="s">
        <v>143</v>
      </c>
    </row>
    <row r="17" spans="1:3" x14ac:dyDescent="0.2">
      <c r="A17" t="s">
        <v>48</v>
      </c>
      <c r="B17" t="s">
        <v>144</v>
      </c>
      <c r="C17" t="s">
        <v>145</v>
      </c>
    </row>
    <row r="18" spans="1:3" x14ac:dyDescent="0.2">
      <c r="A18" t="s">
        <v>49</v>
      </c>
      <c r="B18" t="s">
        <v>146</v>
      </c>
      <c r="C18" t="s">
        <v>147</v>
      </c>
    </row>
    <row r="19" spans="1:3" x14ac:dyDescent="0.2">
      <c r="A19" t="s">
        <v>50</v>
      </c>
      <c r="B19" t="s">
        <v>148</v>
      </c>
      <c r="C19" t="s">
        <v>149</v>
      </c>
    </row>
    <row r="20" spans="1:3" x14ac:dyDescent="0.2">
      <c r="A20" t="s">
        <v>51</v>
      </c>
      <c r="B20" t="s">
        <v>150</v>
      </c>
      <c r="C20" t="s">
        <v>151</v>
      </c>
    </row>
    <row r="21" spans="1:3" x14ac:dyDescent="0.2">
      <c r="A21" t="s">
        <v>52</v>
      </c>
      <c r="B21" t="s">
        <v>152</v>
      </c>
      <c r="C21" t="s">
        <v>153</v>
      </c>
    </row>
    <row r="22" spans="1:3" x14ac:dyDescent="0.2">
      <c r="A22" t="s">
        <v>53</v>
      </c>
      <c r="B22" t="s">
        <v>154</v>
      </c>
      <c r="C22" t="s">
        <v>155</v>
      </c>
    </row>
    <row r="23" spans="1:3" x14ac:dyDescent="0.2">
      <c r="A23" t="s">
        <v>54</v>
      </c>
      <c r="B23" t="s">
        <v>156</v>
      </c>
      <c r="C23" t="s">
        <v>157</v>
      </c>
    </row>
    <row r="24" spans="1:3" x14ac:dyDescent="0.2">
      <c r="A24" t="s">
        <v>55</v>
      </c>
      <c r="B24" t="s">
        <v>158</v>
      </c>
      <c r="C24" t="s">
        <v>159</v>
      </c>
    </row>
    <row r="25" spans="1:3" x14ac:dyDescent="0.2">
      <c r="A25" t="s">
        <v>56</v>
      </c>
      <c r="B25" t="s">
        <v>160</v>
      </c>
      <c r="C25" t="s">
        <v>161</v>
      </c>
    </row>
    <row r="26" spans="1:3" x14ac:dyDescent="0.2">
      <c r="A26" t="s">
        <v>57</v>
      </c>
      <c r="B26" t="s">
        <v>162</v>
      </c>
      <c r="C26" t="s">
        <v>163</v>
      </c>
    </row>
    <row r="27" spans="1:3" x14ac:dyDescent="0.2">
      <c r="A27" t="s">
        <v>58</v>
      </c>
      <c r="B27" t="s">
        <v>164</v>
      </c>
      <c r="C27" t="s">
        <v>165</v>
      </c>
    </row>
    <row r="28" spans="1:3" x14ac:dyDescent="0.2">
      <c r="A28" t="s">
        <v>59</v>
      </c>
      <c r="B28" t="s">
        <v>166</v>
      </c>
      <c r="C28" t="s">
        <v>167</v>
      </c>
    </row>
    <row r="29" spans="1:3" x14ac:dyDescent="0.2">
      <c r="A29" t="s">
        <v>60</v>
      </c>
      <c r="B29" t="s">
        <v>168</v>
      </c>
      <c r="C29" t="s">
        <v>169</v>
      </c>
    </row>
    <row r="30" spans="1:3" x14ac:dyDescent="0.2">
      <c r="A30" t="s">
        <v>61</v>
      </c>
      <c r="B30" t="s">
        <v>170</v>
      </c>
      <c r="C30" t="s">
        <v>171</v>
      </c>
    </row>
    <row r="31" spans="1:3" x14ac:dyDescent="0.2">
      <c r="A31" t="s">
        <v>172</v>
      </c>
      <c r="B31" t="s">
        <v>173</v>
      </c>
      <c r="C31" t="s">
        <v>174</v>
      </c>
    </row>
    <row r="32" spans="1:3" x14ac:dyDescent="0.2">
      <c r="A32" t="s">
        <v>175</v>
      </c>
      <c r="B32" t="s">
        <v>176</v>
      </c>
      <c r="C32" t="s">
        <v>177</v>
      </c>
    </row>
    <row r="33" spans="1:3" x14ac:dyDescent="0.2">
      <c r="A33" t="s">
        <v>178</v>
      </c>
      <c r="B33" t="s">
        <v>179</v>
      </c>
      <c r="C33" t="s">
        <v>180</v>
      </c>
    </row>
    <row r="34" spans="1:3" x14ac:dyDescent="0.2">
      <c r="A34" t="s">
        <v>181</v>
      </c>
      <c r="B34" t="s">
        <v>182</v>
      </c>
      <c r="C34" t="s">
        <v>183</v>
      </c>
    </row>
    <row r="35" spans="1:3" x14ac:dyDescent="0.2">
      <c r="A35" t="s">
        <v>184</v>
      </c>
      <c r="B35" t="s">
        <v>185</v>
      </c>
      <c r="C35" t="s">
        <v>186</v>
      </c>
    </row>
    <row r="36" spans="1:3" x14ac:dyDescent="0.2">
      <c r="A36" t="s">
        <v>187</v>
      </c>
      <c r="B36" t="s">
        <v>188</v>
      </c>
      <c r="C36" t="s">
        <v>189</v>
      </c>
    </row>
    <row r="37" spans="1:3" x14ac:dyDescent="0.2">
      <c r="A37" t="s">
        <v>190</v>
      </c>
      <c r="B37" t="s">
        <v>191</v>
      </c>
      <c r="C37" t="s">
        <v>192</v>
      </c>
    </row>
    <row r="38" spans="1:3" x14ac:dyDescent="0.2">
      <c r="A38" t="s">
        <v>193</v>
      </c>
      <c r="B38" t="s">
        <v>194</v>
      </c>
      <c r="C38" t="s">
        <v>195</v>
      </c>
    </row>
    <row r="39" spans="1:3" x14ac:dyDescent="0.2">
      <c r="A39" t="s">
        <v>196</v>
      </c>
      <c r="B39" t="s">
        <v>197</v>
      </c>
      <c r="C39" t="s">
        <v>198</v>
      </c>
    </row>
    <row r="40" spans="1:3" x14ac:dyDescent="0.2">
      <c r="A40" t="s">
        <v>199</v>
      </c>
      <c r="B40" t="s">
        <v>200</v>
      </c>
      <c r="C40" t="s">
        <v>201</v>
      </c>
    </row>
    <row r="41" spans="1:3" x14ac:dyDescent="0.2">
      <c r="A41" t="s">
        <v>202</v>
      </c>
      <c r="B41" t="s">
        <v>203</v>
      </c>
      <c r="C41" t="s">
        <v>204</v>
      </c>
    </row>
    <row r="42" spans="1:3" x14ac:dyDescent="0.2">
      <c r="A42" t="s">
        <v>205</v>
      </c>
      <c r="B42" t="s">
        <v>206</v>
      </c>
      <c r="C42" t="s">
        <v>207</v>
      </c>
    </row>
    <row r="43" spans="1:3" x14ac:dyDescent="0.2">
      <c r="A43" t="s">
        <v>208</v>
      </c>
      <c r="B43" t="s">
        <v>209</v>
      </c>
      <c r="C43" t="s">
        <v>210</v>
      </c>
    </row>
    <row r="44" spans="1:3" x14ac:dyDescent="0.2">
      <c r="A44" t="s">
        <v>211</v>
      </c>
      <c r="B44" t="s">
        <v>212</v>
      </c>
      <c r="C44" t="s">
        <v>213</v>
      </c>
    </row>
    <row r="45" spans="1:3" x14ac:dyDescent="0.2">
      <c r="A45" t="s">
        <v>214</v>
      </c>
      <c r="B45" t="s">
        <v>215</v>
      </c>
      <c r="C45" t="s">
        <v>216</v>
      </c>
    </row>
    <row r="46" spans="1:3" x14ac:dyDescent="0.2">
      <c r="A46" t="s">
        <v>217</v>
      </c>
      <c r="B46" t="s">
        <v>218</v>
      </c>
      <c r="C46" t="s">
        <v>219</v>
      </c>
    </row>
    <row r="47" spans="1:3" x14ac:dyDescent="0.2">
      <c r="A47" t="s">
        <v>220</v>
      </c>
      <c r="B47" t="s">
        <v>221</v>
      </c>
      <c r="C47" t="s">
        <v>222</v>
      </c>
    </row>
    <row r="48" spans="1:3" x14ac:dyDescent="0.2">
      <c r="A48" t="s">
        <v>223</v>
      </c>
      <c r="B48" t="s">
        <v>224</v>
      </c>
      <c r="C48" t="s">
        <v>225</v>
      </c>
    </row>
    <row r="49" spans="1:3" x14ac:dyDescent="0.2">
      <c r="A49" t="s">
        <v>226</v>
      </c>
      <c r="B49" t="s">
        <v>227</v>
      </c>
      <c r="C49" t="s">
        <v>228</v>
      </c>
    </row>
    <row r="50" spans="1:3" x14ac:dyDescent="0.2">
      <c r="A50" t="s">
        <v>229</v>
      </c>
      <c r="B50" t="s">
        <v>230</v>
      </c>
      <c r="C50" t="s">
        <v>231</v>
      </c>
    </row>
    <row r="51" spans="1:3" x14ac:dyDescent="0.2">
      <c r="A51" t="s">
        <v>232</v>
      </c>
      <c r="B51" t="s">
        <v>233</v>
      </c>
      <c r="C51" t="s">
        <v>234</v>
      </c>
    </row>
    <row r="52" spans="1:3" x14ac:dyDescent="0.2">
      <c r="A52" t="s">
        <v>235</v>
      </c>
      <c r="B52" t="s">
        <v>236</v>
      </c>
      <c r="C52" t="s">
        <v>237</v>
      </c>
    </row>
    <row r="53" spans="1:3" x14ac:dyDescent="0.2">
      <c r="A53" t="s">
        <v>238</v>
      </c>
      <c r="B53" t="s">
        <v>239</v>
      </c>
      <c r="C53" t="s">
        <v>240</v>
      </c>
    </row>
    <row r="54" spans="1:3" x14ac:dyDescent="0.2">
      <c r="A54" t="s">
        <v>241</v>
      </c>
      <c r="B54" t="s">
        <v>242</v>
      </c>
      <c r="C54" t="s">
        <v>243</v>
      </c>
    </row>
    <row r="55" spans="1:3" x14ac:dyDescent="0.2">
      <c r="A55" t="s">
        <v>244</v>
      </c>
      <c r="B55" t="s">
        <v>245</v>
      </c>
      <c r="C55" t="s">
        <v>246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1B55-41A7-4558-9660-474E90D7F355}">
  <dimension ref="A1:E55"/>
  <sheetViews>
    <sheetView workbookViewId="0">
      <selection activeCell="K13" sqref="K13"/>
    </sheetView>
  </sheetViews>
  <sheetFormatPr defaultRowHeight="12" x14ac:dyDescent="0.2"/>
  <cols>
    <col min="1" max="2" width="15.83203125" customWidth="1"/>
    <col min="3" max="3" width="11.83203125" customWidth="1"/>
  </cols>
  <sheetData>
    <row r="1" spans="1:5" x14ac:dyDescent="0.2">
      <c r="A1" t="s">
        <v>30</v>
      </c>
      <c r="B1" t="s">
        <v>247</v>
      </c>
      <c r="C1" t="s">
        <v>248</v>
      </c>
    </row>
    <row r="2" spans="1:5" x14ac:dyDescent="0.2">
      <c r="A2" t="s">
        <v>33</v>
      </c>
      <c r="B2" t="s">
        <v>114</v>
      </c>
      <c r="C2" t="s">
        <v>115</v>
      </c>
    </row>
    <row r="3" spans="1:5" x14ac:dyDescent="0.2">
      <c r="A3" t="s">
        <v>34</v>
      </c>
      <c r="B3" t="s">
        <v>116</v>
      </c>
      <c r="C3" t="s">
        <v>117</v>
      </c>
      <c r="E3" s="6" t="s">
        <v>253</v>
      </c>
    </row>
    <row r="4" spans="1:5" x14ac:dyDescent="0.2">
      <c r="A4" t="s">
        <v>35</v>
      </c>
      <c r="B4" t="s">
        <v>118</v>
      </c>
      <c r="C4" t="s">
        <v>119</v>
      </c>
      <c r="E4" s="6" t="s">
        <v>250</v>
      </c>
    </row>
    <row r="5" spans="1:5" x14ac:dyDescent="0.2">
      <c r="A5" t="s">
        <v>36</v>
      </c>
      <c r="B5" t="s">
        <v>120</v>
      </c>
      <c r="C5" t="s">
        <v>121</v>
      </c>
    </row>
    <row r="6" spans="1:5" x14ac:dyDescent="0.2">
      <c r="A6" t="s">
        <v>37</v>
      </c>
      <c r="B6" t="s">
        <v>122</v>
      </c>
      <c r="C6" t="s">
        <v>123</v>
      </c>
    </row>
    <row r="7" spans="1:5" x14ac:dyDescent="0.2">
      <c r="A7" t="s">
        <v>38</v>
      </c>
      <c r="B7" t="s">
        <v>124</v>
      </c>
      <c r="C7" t="s">
        <v>125</v>
      </c>
    </row>
    <row r="8" spans="1:5" x14ac:dyDescent="0.2">
      <c r="A8" t="s">
        <v>39</v>
      </c>
      <c r="B8" t="s">
        <v>126</v>
      </c>
      <c r="C8" t="s">
        <v>127</v>
      </c>
    </row>
    <row r="9" spans="1:5" x14ac:dyDescent="0.2">
      <c r="A9" t="s">
        <v>40</v>
      </c>
      <c r="B9" t="s">
        <v>128</v>
      </c>
      <c r="C9" t="s">
        <v>129</v>
      </c>
    </row>
    <row r="10" spans="1:5" x14ac:dyDescent="0.2">
      <c r="A10" t="s">
        <v>41</v>
      </c>
      <c r="B10" t="s">
        <v>130</v>
      </c>
      <c r="C10" t="s">
        <v>131</v>
      </c>
    </row>
    <row r="11" spans="1:5" x14ac:dyDescent="0.2">
      <c r="A11" t="s">
        <v>42</v>
      </c>
      <c r="B11" t="s">
        <v>132</v>
      </c>
      <c r="C11" t="s">
        <v>133</v>
      </c>
    </row>
    <row r="12" spans="1:5" x14ac:dyDescent="0.2">
      <c r="A12" t="s">
        <v>43</v>
      </c>
      <c r="B12" t="s">
        <v>134</v>
      </c>
      <c r="C12" t="s">
        <v>135</v>
      </c>
    </row>
    <row r="13" spans="1:5" x14ac:dyDescent="0.2">
      <c r="A13" t="s">
        <v>44</v>
      </c>
      <c r="B13" t="s">
        <v>136</v>
      </c>
      <c r="C13" t="s">
        <v>137</v>
      </c>
    </row>
    <row r="14" spans="1:5" x14ac:dyDescent="0.2">
      <c r="A14" t="s">
        <v>45</v>
      </c>
      <c r="B14" t="s">
        <v>138</v>
      </c>
      <c r="C14" t="s">
        <v>139</v>
      </c>
    </row>
    <row r="15" spans="1:5" x14ac:dyDescent="0.2">
      <c r="A15" t="s">
        <v>46</v>
      </c>
      <c r="B15" t="s">
        <v>140</v>
      </c>
      <c r="C15" t="s">
        <v>141</v>
      </c>
    </row>
    <row r="16" spans="1:5" x14ac:dyDescent="0.2">
      <c r="A16" t="s">
        <v>47</v>
      </c>
      <c r="B16" t="s">
        <v>142</v>
      </c>
      <c r="C16" t="s">
        <v>143</v>
      </c>
    </row>
    <row r="17" spans="1:3" x14ac:dyDescent="0.2">
      <c r="A17" t="s">
        <v>48</v>
      </c>
      <c r="B17" t="s">
        <v>144</v>
      </c>
      <c r="C17" t="s">
        <v>145</v>
      </c>
    </row>
    <row r="18" spans="1:3" x14ac:dyDescent="0.2">
      <c r="A18" t="s">
        <v>49</v>
      </c>
      <c r="B18" t="s">
        <v>146</v>
      </c>
      <c r="C18" t="s">
        <v>147</v>
      </c>
    </row>
    <row r="19" spans="1:3" x14ac:dyDescent="0.2">
      <c r="A19" t="s">
        <v>50</v>
      </c>
      <c r="B19" t="s">
        <v>148</v>
      </c>
      <c r="C19" t="s">
        <v>149</v>
      </c>
    </row>
    <row r="20" spans="1:3" x14ac:dyDescent="0.2">
      <c r="A20" t="s">
        <v>51</v>
      </c>
      <c r="B20" t="s">
        <v>150</v>
      </c>
      <c r="C20" t="s">
        <v>151</v>
      </c>
    </row>
    <row r="21" spans="1:3" x14ac:dyDescent="0.2">
      <c r="A21" t="s">
        <v>52</v>
      </c>
      <c r="B21" t="s">
        <v>152</v>
      </c>
      <c r="C21" t="s">
        <v>153</v>
      </c>
    </row>
    <row r="22" spans="1:3" x14ac:dyDescent="0.2">
      <c r="A22" t="s">
        <v>53</v>
      </c>
      <c r="B22" t="s">
        <v>154</v>
      </c>
      <c r="C22" t="s">
        <v>155</v>
      </c>
    </row>
    <row r="23" spans="1:3" x14ac:dyDescent="0.2">
      <c r="A23" t="s">
        <v>54</v>
      </c>
      <c r="B23" t="s">
        <v>156</v>
      </c>
      <c r="C23" t="s">
        <v>157</v>
      </c>
    </row>
    <row r="24" spans="1:3" x14ac:dyDescent="0.2">
      <c r="A24" t="s">
        <v>55</v>
      </c>
      <c r="B24" t="s">
        <v>158</v>
      </c>
      <c r="C24" t="s">
        <v>159</v>
      </c>
    </row>
    <row r="25" spans="1:3" x14ac:dyDescent="0.2">
      <c r="A25" t="s">
        <v>56</v>
      </c>
      <c r="B25" t="s">
        <v>160</v>
      </c>
      <c r="C25" t="s">
        <v>161</v>
      </c>
    </row>
    <row r="26" spans="1:3" x14ac:dyDescent="0.2">
      <c r="A26" t="s">
        <v>57</v>
      </c>
      <c r="B26" t="s">
        <v>162</v>
      </c>
      <c r="C26" t="s">
        <v>163</v>
      </c>
    </row>
    <row r="27" spans="1:3" x14ac:dyDescent="0.2">
      <c r="A27" t="s">
        <v>58</v>
      </c>
      <c r="B27" t="s">
        <v>164</v>
      </c>
      <c r="C27" t="s">
        <v>165</v>
      </c>
    </row>
    <row r="28" spans="1:3" x14ac:dyDescent="0.2">
      <c r="A28" t="s">
        <v>59</v>
      </c>
      <c r="B28" t="s">
        <v>166</v>
      </c>
      <c r="C28" t="s">
        <v>167</v>
      </c>
    </row>
    <row r="29" spans="1:3" x14ac:dyDescent="0.2">
      <c r="A29" t="s">
        <v>60</v>
      </c>
      <c r="B29" t="s">
        <v>168</v>
      </c>
      <c r="C29" t="s">
        <v>169</v>
      </c>
    </row>
    <row r="30" spans="1:3" x14ac:dyDescent="0.2">
      <c r="A30" t="s">
        <v>61</v>
      </c>
      <c r="B30" t="s">
        <v>170</v>
      </c>
      <c r="C30" t="s">
        <v>171</v>
      </c>
    </row>
    <row r="31" spans="1:3" x14ac:dyDescent="0.2">
      <c r="A31" t="s">
        <v>172</v>
      </c>
      <c r="B31" t="s">
        <v>173</v>
      </c>
      <c r="C31" t="s">
        <v>174</v>
      </c>
    </row>
    <row r="32" spans="1:3" x14ac:dyDescent="0.2">
      <c r="A32" t="s">
        <v>175</v>
      </c>
      <c r="B32" t="s">
        <v>176</v>
      </c>
      <c r="C32" t="s">
        <v>177</v>
      </c>
    </row>
    <row r="33" spans="1:3" x14ac:dyDescent="0.2">
      <c r="A33" t="s">
        <v>178</v>
      </c>
      <c r="B33" t="s">
        <v>179</v>
      </c>
      <c r="C33" t="s">
        <v>180</v>
      </c>
    </row>
    <row r="34" spans="1:3" x14ac:dyDescent="0.2">
      <c r="A34" t="s">
        <v>181</v>
      </c>
      <c r="B34" t="s">
        <v>182</v>
      </c>
      <c r="C34" t="s">
        <v>183</v>
      </c>
    </row>
    <row r="35" spans="1:3" x14ac:dyDescent="0.2">
      <c r="A35" t="s">
        <v>184</v>
      </c>
      <c r="B35" t="s">
        <v>185</v>
      </c>
      <c r="C35" t="s">
        <v>186</v>
      </c>
    </row>
    <row r="36" spans="1:3" x14ac:dyDescent="0.2">
      <c r="A36" t="s">
        <v>187</v>
      </c>
      <c r="B36" t="s">
        <v>188</v>
      </c>
      <c r="C36" t="s">
        <v>189</v>
      </c>
    </row>
    <row r="37" spans="1:3" x14ac:dyDescent="0.2">
      <c r="A37" t="s">
        <v>190</v>
      </c>
      <c r="B37" t="s">
        <v>191</v>
      </c>
      <c r="C37" t="s">
        <v>192</v>
      </c>
    </row>
    <row r="38" spans="1:3" x14ac:dyDescent="0.2">
      <c r="A38" t="s">
        <v>193</v>
      </c>
      <c r="B38" t="s">
        <v>194</v>
      </c>
      <c r="C38" t="s">
        <v>195</v>
      </c>
    </row>
    <row r="39" spans="1:3" x14ac:dyDescent="0.2">
      <c r="A39" t="s">
        <v>196</v>
      </c>
      <c r="B39" t="s">
        <v>197</v>
      </c>
      <c r="C39" t="s">
        <v>198</v>
      </c>
    </row>
    <row r="40" spans="1:3" x14ac:dyDescent="0.2">
      <c r="A40" t="s">
        <v>199</v>
      </c>
      <c r="B40" t="s">
        <v>200</v>
      </c>
      <c r="C40" t="s">
        <v>201</v>
      </c>
    </row>
    <row r="41" spans="1:3" x14ac:dyDescent="0.2">
      <c r="A41" t="s">
        <v>202</v>
      </c>
      <c r="B41" t="s">
        <v>203</v>
      </c>
      <c r="C41" t="s">
        <v>204</v>
      </c>
    </row>
    <row r="42" spans="1:3" x14ac:dyDescent="0.2">
      <c r="A42" t="s">
        <v>205</v>
      </c>
      <c r="B42" t="s">
        <v>206</v>
      </c>
      <c r="C42" t="s">
        <v>207</v>
      </c>
    </row>
    <row r="43" spans="1:3" x14ac:dyDescent="0.2">
      <c r="A43" t="s">
        <v>208</v>
      </c>
      <c r="B43" t="s">
        <v>209</v>
      </c>
      <c r="C43" t="s">
        <v>210</v>
      </c>
    </row>
    <row r="44" spans="1:3" x14ac:dyDescent="0.2">
      <c r="A44" t="s">
        <v>211</v>
      </c>
      <c r="B44" t="s">
        <v>212</v>
      </c>
      <c r="C44" t="s">
        <v>213</v>
      </c>
    </row>
    <row r="45" spans="1:3" x14ac:dyDescent="0.2">
      <c r="A45" t="s">
        <v>214</v>
      </c>
      <c r="B45" t="s">
        <v>215</v>
      </c>
      <c r="C45" t="s">
        <v>216</v>
      </c>
    </row>
    <row r="46" spans="1:3" x14ac:dyDescent="0.2">
      <c r="A46" t="s">
        <v>217</v>
      </c>
      <c r="B46" t="s">
        <v>218</v>
      </c>
      <c r="C46" t="s">
        <v>219</v>
      </c>
    </row>
    <row r="47" spans="1:3" x14ac:dyDescent="0.2">
      <c r="A47" t="s">
        <v>220</v>
      </c>
      <c r="B47" t="s">
        <v>221</v>
      </c>
      <c r="C47" t="s">
        <v>222</v>
      </c>
    </row>
    <row r="48" spans="1:3" x14ac:dyDescent="0.2">
      <c r="A48" t="s">
        <v>223</v>
      </c>
      <c r="B48" t="s">
        <v>224</v>
      </c>
      <c r="C48" t="s">
        <v>225</v>
      </c>
    </row>
    <row r="49" spans="1:3" x14ac:dyDescent="0.2">
      <c r="A49" t="s">
        <v>226</v>
      </c>
      <c r="B49" t="s">
        <v>227</v>
      </c>
      <c r="C49" t="s">
        <v>228</v>
      </c>
    </row>
    <row r="50" spans="1:3" x14ac:dyDescent="0.2">
      <c r="A50" t="s">
        <v>229</v>
      </c>
      <c r="B50" t="s">
        <v>230</v>
      </c>
      <c r="C50" t="s">
        <v>231</v>
      </c>
    </row>
    <row r="51" spans="1:3" x14ac:dyDescent="0.2">
      <c r="A51" t="s">
        <v>232</v>
      </c>
      <c r="B51" t="s">
        <v>233</v>
      </c>
      <c r="C51" t="s">
        <v>234</v>
      </c>
    </row>
    <row r="52" spans="1:3" x14ac:dyDescent="0.2">
      <c r="A52" t="s">
        <v>235</v>
      </c>
      <c r="B52" t="s">
        <v>236</v>
      </c>
      <c r="C52" t="s">
        <v>237</v>
      </c>
    </row>
    <row r="53" spans="1:3" x14ac:dyDescent="0.2">
      <c r="A53" t="s">
        <v>238</v>
      </c>
      <c r="B53" t="s">
        <v>239</v>
      </c>
      <c r="C53" t="s">
        <v>240</v>
      </c>
    </row>
    <row r="54" spans="1:3" x14ac:dyDescent="0.2">
      <c r="A54" t="s">
        <v>241</v>
      </c>
      <c r="B54" t="s">
        <v>242</v>
      </c>
      <c r="C54" t="s">
        <v>243</v>
      </c>
    </row>
    <row r="55" spans="1:3" x14ac:dyDescent="0.2">
      <c r="A55" t="s">
        <v>244</v>
      </c>
      <c r="B55" t="s">
        <v>245</v>
      </c>
      <c r="C55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97B0F-99DE-4609-A46F-BE62A2CC09EA}">
  <dimension ref="A1:G546"/>
  <sheetViews>
    <sheetView workbookViewId="0">
      <selection activeCell="K19" sqref="K19"/>
    </sheetView>
  </sheetViews>
  <sheetFormatPr defaultRowHeight="12" x14ac:dyDescent="0.2"/>
  <cols>
    <col min="1" max="1" width="21" bestFit="1" customWidth="1"/>
    <col min="2" max="5" width="11.83203125" customWidth="1"/>
    <col min="7" max="7" width="10.5" bestFit="1" customWidth="1"/>
  </cols>
  <sheetData>
    <row r="1" spans="1:7" x14ac:dyDescent="0.2">
      <c r="A1" s="11" t="s">
        <v>811</v>
      </c>
      <c r="B1" s="15" t="s">
        <v>248</v>
      </c>
      <c r="C1" s="15" t="s">
        <v>254</v>
      </c>
      <c r="D1" s="15" t="s">
        <v>255</v>
      </c>
      <c r="E1" s="15" t="s">
        <v>256</v>
      </c>
    </row>
    <row r="2" spans="1:7" x14ac:dyDescent="0.2">
      <c r="A2" t="s">
        <v>257</v>
      </c>
      <c r="B2" s="5">
        <v>34766</v>
      </c>
      <c r="C2" s="2" t="s">
        <v>258</v>
      </c>
      <c r="D2" s="2" t="s">
        <v>259</v>
      </c>
      <c r="E2" s="2" t="s">
        <v>260</v>
      </c>
    </row>
    <row r="3" spans="1:7" x14ac:dyDescent="0.2">
      <c r="A3" t="s">
        <v>261</v>
      </c>
      <c r="B3" s="5">
        <v>37094</v>
      </c>
      <c r="C3" s="2" t="s">
        <v>258</v>
      </c>
      <c r="D3" s="2" t="s">
        <v>259</v>
      </c>
      <c r="E3" s="2" t="s">
        <v>262</v>
      </c>
      <c r="G3" s="16" t="s">
        <v>814</v>
      </c>
    </row>
    <row r="4" spans="1:7" x14ac:dyDescent="0.2">
      <c r="A4" t="s">
        <v>263</v>
      </c>
      <c r="B4" s="5">
        <v>28085</v>
      </c>
      <c r="C4" s="2" t="s">
        <v>264</v>
      </c>
      <c r="D4" s="2" t="s">
        <v>259</v>
      </c>
      <c r="E4" s="2" t="s">
        <v>260</v>
      </c>
      <c r="G4" s="17" t="s">
        <v>815</v>
      </c>
    </row>
    <row r="5" spans="1:7" x14ac:dyDescent="0.2">
      <c r="A5" t="s">
        <v>265</v>
      </c>
      <c r="B5" s="5">
        <v>38876</v>
      </c>
      <c r="C5" s="2" t="s">
        <v>266</v>
      </c>
      <c r="D5" s="2" t="s">
        <v>267</v>
      </c>
      <c r="E5" s="2" t="s">
        <v>260</v>
      </c>
      <c r="G5" s="17" t="s">
        <v>812</v>
      </c>
    </row>
    <row r="6" spans="1:7" x14ac:dyDescent="0.2">
      <c r="A6" t="s">
        <v>268</v>
      </c>
      <c r="B6" s="5">
        <v>38822</v>
      </c>
      <c r="C6" s="2" t="s">
        <v>266</v>
      </c>
      <c r="D6" s="2" t="s">
        <v>259</v>
      </c>
      <c r="E6" s="2" t="s">
        <v>260</v>
      </c>
      <c r="G6" s="17" t="s">
        <v>813</v>
      </c>
    </row>
    <row r="7" spans="1:7" x14ac:dyDescent="0.2">
      <c r="A7" t="s">
        <v>269</v>
      </c>
      <c r="B7" s="5">
        <v>30403</v>
      </c>
      <c r="C7" s="2" t="s">
        <v>266</v>
      </c>
      <c r="D7" s="2" t="s">
        <v>259</v>
      </c>
      <c r="E7" s="2" t="s">
        <v>260</v>
      </c>
      <c r="G7" s="17" t="s">
        <v>816</v>
      </c>
    </row>
    <row r="8" spans="1:7" x14ac:dyDescent="0.2">
      <c r="A8" t="s">
        <v>270</v>
      </c>
      <c r="B8" s="5">
        <v>40899</v>
      </c>
      <c r="C8" s="2" t="s">
        <v>258</v>
      </c>
      <c r="D8" s="2" t="s">
        <v>267</v>
      </c>
      <c r="E8" s="2" t="s">
        <v>262</v>
      </c>
      <c r="G8" s="17" t="s">
        <v>817</v>
      </c>
    </row>
    <row r="9" spans="1:7" x14ac:dyDescent="0.2">
      <c r="A9" t="s">
        <v>271</v>
      </c>
      <c r="B9" s="5">
        <v>37064</v>
      </c>
      <c r="C9" s="2" t="s">
        <v>266</v>
      </c>
      <c r="D9" s="2" t="s">
        <v>259</v>
      </c>
      <c r="E9" s="2" t="s">
        <v>272</v>
      </c>
      <c r="G9" s="6" t="s">
        <v>818</v>
      </c>
    </row>
    <row r="10" spans="1:7" x14ac:dyDescent="0.2">
      <c r="A10" t="s">
        <v>273</v>
      </c>
      <c r="B10" s="5">
        <v>30201</v>
      </c>
      <c r="C10" s="2" t="s">
        <v>264</v>
      </c>
      <c r="D10" s="2" t="s">
        <v>267</v>
      </c>
      <c r="E10" s="2" t="s">
        <v>260</v>
      </c>
      <c r="G10" s="17" t="s">
        <v>819</v>
      </c>
    </row>
    <row r="11" spans="1:7" x14ac:dyDescent="0.2">
      <c r="A11" t="s">
        <v>274</v>
      </c>
      <c r="B11" s="5">
        <v>33981</v>
      </c>
      <c r="C11" s="2" t="s">
        <v>266</v>
      </c>
      <c r="D11" s="2" t="s">
        <v>275</v>
      </c>
      <c r="E11" s="2" t="s">
        <v>260</v>
      </c>
      <c r="G11" s="17"/>
    </row>
    <row r="12" spans="1:7" x14ac:dyDescent="0.2">
      <c r="A12" t="s">
        <v>276</v>
      </c>
      <c r="B12" s="5">
        <v>36764</v>
      </c>
      <c r="C12" s="2" t="s">
        <v>258</v>
      </c>
      <c r="D12" s="2" t="s">
        <v>259</v>
      </c>
      <c r="E12" s="2" t="s">
        <v>260</v>
      </c>
    </row>
    <row r="13" spans="1:7" x14ac:dyDescent="0.2">
      <c r="A13" t="s">
        <v>277</v>
      </c>
      <c r="B13" s="5">
        <v>28170</v>
      </c>
      <c r="C13" s="2" t="s">
        <v>266</v>
      </c>
      <c r="D13" s="2" t="s">
        <v>267</v>
      </c>
      <c r="E13" s="2" t="s">
        <v>260</v>
      </c>
    </row>
    <row r="14" spans="1:7" x14ac:dyDescent="0.2">
      <c r="A14" t="s">
        <v>278</v>
      </c>
      <c r="B14" s="5">
        <v>27203</v>
      </c>
      <c r="C14" s="2" t="s">
        <v>279</v>
      </c>
      <c r="D14" s="2" t="s">
        <v>259</v>
      </c>
      <c r="E14" s="2" t="s">
        <v>260</v>
      </c>
    </row>
    <row r="15" spans="1:7" x14ac:dyDescent="0.2">
      <c r="A15" t="s">
        <v>280</v>
      </c>
      <c r="B15" s="5">
        <v>29734</v>
      </c>
      <c r="C15" s="2" t="s">
        <v>264</v>
      </c>
      <c r="D15" s="2" t="s">
        <v>275</v>
      </c>
      <c r="E15" s="2" t="s">
        <v>260</v>
      </c>
    </row>
    <row r="16" spans="1:7" x14ac:dyDescent="0.2">
      <c r="A16" t="s">
        <v>281</v>
      </c>
      <c r="B16" s="5">
        <v>37088</v>
      </c>
      <c r="C16" s="2" t="s">
        <v>279</v>
      </c>
      <c r="D16" s="2" t="s">
        <v>259</v>
      </c>
      <c r="E16" s="2" t="s">
        <v>260</v>
      </c>
    </row>
    <row r="17" spans="1:5" x14ac:dyDescent="0.2">
      <c r="A17" t="s">
        <v>282</v>
      </c>
      <c r="B17" s="5">
        <v>40613</v>
      </c>
      <c r="C17" s="2" t="s">
        <v>264</v>
      </c>
      <c r="D17" s="2" t="s">
        <v>259</v>
      </c>
      <c r="E17" s="2" t="s">
        <v>260</v>
      </c>
    </row>
    <row r="18" spans="1:5" x14ac:dyDescent="0.2">
      <c r="A18" t="s">
        <v>283</v>
      </c>
      <c r="B18" s="5">
        <v>26619</v>
      </c>
      <c r="C18" s="2" t="s">
        <v>258</v>
      </c>
      <c r="D18" s="2" t="s">
        <v>267</v>
      </c>
      <c r="E18" s="2" t="s">
        <v>260</v>
      </c>
    </row>
    <row r="19" spans="1:5" x14ac:dyDescent="0.2">
      <c r="A19" t="s">
        <v>284</v>
      </c>
      <c r="B19" s="5">
        <v>36999</v>
      </c>
      <c r="C19" s="2" t="s">
        <v>258</v>
      </c>
      <c r="D19" s="2" t="s">
        <v>275</v>
      </c>
      <c r="E19" s="2" t="s">
        <v>260</v>
      </c>
    </row>
    <row r="20" spans="1:5" x14ac:dyDescent="0.2">
      <c r="A20" t="s">
        <v>285</v>
      </c>
      <c r="B20" s="5">
        <v>26771</v>
      </c>
      <c r="C20" s="2" t="s">
        <v>266</v>
      </c>
      <c r="D20" s="2" t="s">
        <v>267</v>
      </c>
      <c r="E20" s="2" t="s">
        <v>260</v>
      </c>
    </row>
    <row r="21" spans="1:5" x14ac:dyDescent="0.2">
      <c r="A21" t="s">
        <v>286</v>
      </c>
      <c r="B21" s="5">
        <v>38510</v>
      </c>
      <c r="C21" s="2" t="s">
        <v>264</v>
      </c>
      <c r="D21" s="2" t="s">
        <v>275</v>
      </c>
      <c r="E21" s="2" t="s">
        <v>260</v>
      </c>
    </row>
    <row r="22" spans="1:5" x14ac:dyDescent="0.2">
      <c r="A22" t="s">
        <v>287</v>
      </c>
      <c r="B22" s="5">
        <v>27751</v>
      </c>
      <c r="C22" s="2" t="s">
        <v>264</v>
      </c>
      <c r="D22" s="2" t="s">
        <v>259</v>
      </c>
      <c r="E22" s="2" t="s">
        <v>260</v>
      </c>
    </row>
    <row r="23" spans="1:5" x14ac:dyDescent="0.2">
      <c r="A23" t="s">
        <v>288</v>
      </c>
      <c r="B23" s="5">
        <v>36402</v>
      </c>
      <c r="C23" s="2" t="s">
        <v>258</v>
      </c>
      <c r="D23" s="2" t="s">
        <v>259</v>
      </c>
      <c r="E23" s="2" t="s">
        <v>260</v>
      </c>
    </row>
    <row r="24" spans="1:5" x14ac:dyDescent="0.2">
      <c r="A24" t="s">
        <v>289</v>
      </c>
      <c r="B24" s="5">
        <v>38853</v>
      </c>
      <c r="C24" s="2" t="s">
        <v>264</v>
      </c>
      <c r="D24" s="2" t="s">
        <v>267</v>
      </c>
      <c r="E24" s="2" t="s">
        <v>260</v>
      </c>
    </row>
    <row r="25" spans="1:5" x14ac:dyDescent="0.2">
      <c r="A25" t="s">
        <v>290</v>
      </c>
      <c r="B25" s="5">
        <v>32297</v>
      </c>
      <c r="C25" s="2" t="s">
        <v>264</v>
      </c>
      <c r="D25" s="2" t="s">
        <v>259</v>
      </c>
      <c r="E25" s="2" t="s">
        <v>260</v>
      </c>
    </row>
    <row r="26" spans="1:5" x14ac:dyDescent="0.2">
      <c r="A26" t="s">
        <v>291</v>
      </c>
      <c r="B26" s="5">
        <v>39292</v>
      </c>
      <c r="C26" s="2" t="s">
        <v>266</v>
      </c>
      <c r="D26" s="2" t="s">
        <v>267</v>
      </c>
      <c r="E26" s="2" t="s">
        <v>260</v>
      </c>
    </row>
    <row r="27" spans="1:5" x14ac:dyDescent="0.2">
      <c r="A27" t="s">
        <v>292</v>
      </c>
      <c r="B27" s="5">
        <v>34972</v>
      </c>
      <c r="C27" s="2" t="s">
        <v>264</v>
      </c>
      <c r="D27" s="2" t="s">
        <v>267</v>
      </c>
      <c r="E27" s="2" t="s">
        <v>260</v>
      </c>
    </row>
    <row r="28" spans="1:5" x14ac:dyDescent="0.2">
      <c r="A28" t="s">
        <v>293</v>
      </c>
      <c r="B28" s="5">
        <v>28645</v>
      </c>
      <c r="C28" s="2" t="s">
        <v>258</v>
      </c>
      <c r="D28" s="2" t="s">
        <v>267</v>
      </c>
      <c r="E28" s="2" t="s">
        <v>262</v>
      </c>
    </row>
    <row r="29" spans="1:5" x14ac:dyDescent="0.2">
      <c r="A29" t="s">
        <v>294</v>
      </c>
      <c r="B29" s="5">
        <v>32455</v>
      </c>
      <c r="C29" s="2" t="s">
        <v>258</v>
      </c>
      <c r="D29" s="2" t="s">
        <v>259</v>
      </c>
      <c r="E29" s="2" t="s">
        <v>260</v>
      </c>
    </row>
    <row r="30" spans="1:5" x14ac:dyDescent="0.2">
      <c r="A30" t="s">
        <v>295</v>
      </c>
      <c r="B30" s="5">
        <v>27790</v>
      </c>
      <c r="C30" s="2" t="s">
        <v>266</v>
      </c>
      <c r="D30" s="2" t="s">
        <v>267</v>
      </c>
      <c r="E30" s="2" t="s">
        <v>260</v>
      </c>
    </row>
    <row r="31" spans="1:5" x14ac:dyDescent="0.2">
      <c r="A31" t="s">
        <v>296</v>
      </c>
      <c r="B31" s="5">
        <v>29292</v>
      </c>
      <c r="C31" s="2" t="s">
        <v>266</v>
      </c>
      <c r="D31" s="2" t="s">
        <v>259</v>
      </c>
      <c r="E31" s="2" t="s">
        <v>260</v>
      </c>
    </row>
    <row r="32" spans="1:5" x14ac:dyDescent="0.2">
      <c r="A32" t="s">
        <v>297</v>
      </c>
      <c r="B32" s="5">
        <v>33987</v>
      </c>
      <c r="C32" s="2" t="s">
        <v>264</v>
      </c>
      <c r="D32" s="2" t="s">
        <v>259</v>
      </c>
      <c r="E32" s="2" t="s">
        <v>260</v>
      </c>
    </row>
    <row r="33" spans="1:5" x14ac:dyDescent="0.2">
      <c r="A33" t="s">
        <v>298</v>
      </c>
      <c r="B33" s="5">
        <v>34189</v>
      </c>
      <c r="C33" s="2" t="s">
        <v>258</v>
      </c>
      <c r="D33" s="2" t="s">
        <v>267</v>
      </c>
      <c r="E33" s="2" t="s">
        <v>260</v>
      </c>
    </row>
    <row r="34" spans="1:5" x14ac:dyDescent="0.2">
      <c r="A34" t="s">
        <v>299</v>
      </c>
      <c r="B34" s="5">
        <v>38195</v>
      </c>
      <c r="C34" s="2" t="s">
        <v>264</v>
      </c>
      <c r="D34" s="2" t="s">
        <v>275</v>
      </c>
      <c r="E34" s="2" t="s">
        <v>260</v>
      </c>
    </row>
    <row r="35" spans="1:5" x14ac:dyDescent="0.2">
      <c r="A35" t="s">
        <v>300</v>
      </c>
      <c r="B35" s="5">
        <v>39615</v>
      </c>
      <c r="C35" s="2" t="s">
        <v>279</v>
      </c>
      <c r="D35" s="2" t="s">
        <v>259</v>
      </c>
      <c r="E35" s="2" t="s">
        <v>262</v>
      </c>
    </row>
    <row r="36" spans="1:5" x14ac:dyDescent="0.2">
      <c r="A36" t="s">
        <v>301</v>
      </c>
      <c r="B36" s="5">
        <v>33178</v>
      </c>
      <c r="C36" s="2" t="s">
        <v>264</v>
      </c>
      <c r="D36" s="2" t="s">
        <v>259</v>
      </c>
      <c r="E36" s="2" t="s">
        <v>260</v>
      </c>
    </row>
    <row r="37" spans="1:5" x14ac:dyDescent="0.2">
      <c r="A37" t="s">
        <v>302</v>
      </c>
      <c r="B37" s="5">
        <v>32654</v>
      </c>
      <c r="C37" s="2" t="s">
        <v>258</v>
      </c>
      <c r="D37" s="2" t="s">
        <v>267</v>
      </c>
      <c r="E37" s="2" t="s">
        <v>260</v>
      </c>
    </row>
    <row r="38" spans="1:5" x14ac:dyDescent="0.2">
      <c r="A38" t="s">
        <v>303</v>
      </c>
      <c r="B38" s="5">
        <v>32306</v>
      </c>
      <c r="C38" s="2" t="s">
        <v>264</v>
      </c>
      <c r="D38" s="2" t="s">
        <v>259</v>
      </c>
      <c r="E38" s="2" t="s">
        <v>260</v>
      </c>
    </row>
    <row r="39" spans="1:5" x14ac:dyDescent="0.2">
      <c r="A39" t="s">
        <v>304</v>
      </c>
      <c r="B39" s="5">
        <v>38218</v>
      </c>
      <c r="C39" s="2" t="s">
        <v>266</v>
      </c>
      <c r="D39" s="2" t="s">
        <v>267</v>
      </c>
      <c r="E39" s="2" t="s">
        <v>260</v>
      </c>
    </row>
    <row r="40" spans="1:5" x14ac:dyDescent="0.2">
      <c r="A40" t="s">
        <v>305</v>
      </c>
      <c r="B40" s="5">
        <v>38887</v>
      </c>
      <c r="C40" s="2" t="s">
        <v>279</v>
      </c>
      <c r="D40" s="2" t="s">
        <v>259</v>
      </c>
      <c r="E40" s="2" t="s">
        <v>260</v>
      </c>
    </row>
    <row r="41" spans="1:5" x14ac:dyDescent="0.2">
      <c r="A41" t="s">
        <v>306</v>
      </c>
      <c r="B41" s="5">
        <v>40177</v>
      </c>
      <c r="C41" s="2" t="s">
        <v>279</v>
      </c>
      <c r="D41" s="2" t="s">
        <v>267</v>
      </c>
      <c r="E41" s="2" t="s">
        <v>272</v>
      </c>
    </row>
    <row r="42" spans="1:5" x14ac:dyDescent="0.2">
      <c r="A42" t="s">
        <v>307</v>
      </c>
      <c r="B42" s="5">
        <v>37921</v>
      </c>
      <c r="C42" s="2" t="s">
        <v>266</v>
      </c>
      <c r="D42" s="2" t="s">
        <v>259</v>
      </c>
      <c r="E42" s="2" t="s">
        <v>260</v>
      </c>
    </row>
    <row r="43" spans="1:5" x14ac:dyDescent="0.2">
      <c r="A43" t="s">
        <v>308</v>
      </c>
      <c r="B43" s="5">
        <v>32510</v>
      </c>
      <c r="C43" s="2" t="s">
        <v>264</v>
      </c>
      <c r="D43" s="2" t="s">
        <v>259</v>
      </c>
      <c r="E43" s="2" t="s">
        <v>260</v>
      </c>
    </row>
    <row r="44" spans="1:5" x14ac:dyDescent="0.2">
      <c r="A44" t="s">
        <v>309</v>
      </c>
      <c r="B44" s="5">
        <v>36174</v>
      </c>
      <c r="C44" s="2" t="s">
        <v>258</v>
      </c>
      <c r="D44" s="2" t="s">
        <v>275</v>
      </c>
      <c r="E44" s="2" t="s">
        <v>260</v>
      </c>
    </row>
    <row r="45" spans="1:5" x14ac:dyDescent="0.2">
      <c r="A45" t="s">
        <v>310</v>
      </c>
      <c r="B45" s="5">
        <v>34346</v>
      </c>
      <c r="C45" s="2" t="s">
        <v>266</v>
      </c>
      <c r="D45" s="2" t="s">
        <v>267</v>
      </c>
      <c r="E45" s="2" t="s">
        <v>260</v>
      </c>
    </row>
    <row r="46" spans="1:5" x14ac:dyDescent="0.2">
      <c r="A46" t="s">
        <v>311</v>
      </c>
      <c r="B46" s="5">
        <v>31662</v>
      </c>
      <c r="C46" s="2" t="s">
        <v>279</v>
      </c>
      <c r="D46" s="2" t="s">
        <v>267</v>
      </c>
      <c r="E46" s="2" t="s">
        <v>260</v>
      </c>
    </row>
    <row r="47" spans="1:5" x14ac:dyDescent="0.2">
      <c r="A47" t="s">
        <v>312</v>
      </c>
      <c r="B47" s="5">
        <v>36202</v>
      </c>
      <c r="C47" s="2" t="s">
        <v>266</v>
      </c>
      <c r="D47" s="2" t="s">
        <v>259</v>
      </c>
      <c r="E47" s="2" t="s">
        <v>260</v>
      </c>
    </row>
    <row r="48" spans="1:5" x14ac:dyDescent="0.2">
      <c r="A48" t="s">
        <v>313</v>
      </c>
      <c r="B48" s="5">
        <v>39918</v>
      </c>
      <c r="C48" s="2" t="s">
        <v>258</v>
      </c>
      <c r="D48" s="2" t="s">
        <v>259</v>
      </c>
      <c r="E48" s="2" t="s">
        <v>260</v>
      </c>
    </row>
    <row r="49" spans="1:5" x14ac:dyDescent="0.2">
      <c r="A49" t="s">
        <v>314</v>
      </c>
      <c r="B49" s="5">
        <v>27233</v>
      </c>
      <c r="C49" s="2" t="s">
        <v>266</v>
      </c>
      <c r="D49" s="2" t="s">
        <v>267</v>
      </c>
      <c r="E49" s="2" t="s">
        <v>272</v>
      </c>
    </row>
    <row r="50" spans="1:5" x14ac:dyDescent="0.2">
      <c r="A50" t="s">
        <v>315</v>
      </c>
      <c r="B50" s="5">
        <v>36237</v>
      </c>
      <c r="C50" s="2" t="s">
        <v>264</v>
      </c>
      <c r="D50" s="2" t="s">
        <v>275</v>
      </c>
      <c r="E50" s="2" t="s">
        <v>272</v>
      </c>
    </row>
    <row r="51" spans="1:5" x14ac:dyDescent="0.2">
      <c r="A51" t="s">
        <v>316</v>
      </c>
      <c r="B51" s="5">
        <v>38358</v>
      </c>
      <c r="C51" s="2" t="s">
        <v>258</v>
      </c>
      <c r="D51" s="2" t="s">
        <v>267</v>
      </c>
      <c r="E51" s="2" t="s">
        <v>260</v>
      </c>
    </row>
    <row r="52" spans="1:5" x14ac:dyDescent="0.2">
      <c r="A52" t="s">
        <v>317</v>
      </c>
      <c r="B52" s="5">
        <v>36506</v>
      </c>
      <c r="C52" s="2" t="s">
        <v>279</v>
      </c>
      <c r="D52" s="2" t="s">
        <v>275</v>
      </c>
      <c r="E52" s="2" t="s">
        <v>260</v>
      </c>
    </row>
    <row r="53" spans="1:5" x14ac:dyDescent="0.2">
      <c r="A53" t="s">
        <v>318</v>
      </c>
      <c r="B53" s="5">
        <v>32444</v>
      </c>
      <c r="C53" s="2" t="s">
        <v>266</v>
      </c>
      <c r="D53" s="2" t="s">
        <v>267</v>
      </c>
      <c r="E53" s="2" t="s">
        <v>260</v>
      </c>
    </row>
    <row r="54" spans="1:5" x14ac:dyDescent="0.2">
      <c r="A54" t="s">
        <v>319</v>
      </c>
      <c r="B54" s="5">
        <v>29072</v>
      </c>
      <c r="C54" s="2" t="s">
        <v>264</v>
      </c>
      <c r="D54" s="2" t="s">
        <v>267</v>
      </c>
      <c r="E54" s="2" t="s">
        <v>260</v>
      </c>
    </row>
    <row r="55" spans="1:5" x14ac:dyDescent="0.2">
      <c r="A55" t="s">
        <v>320</v>
      </c>
      <c r="B55" s="5">
        <v>36725</v>
      </c>
      <c r="C55" s="2" t="s">
        <v>258</v>
      </c>
      <c r="D55" s="2" t="s">
        <v>259</v>
      </c>
      <c r="E55" s="2" t="s">
        <v>260</v>
      </c>
    </row>
    <row r="56" spans="1:5" x14ac:dyDescent="0.2">
      <c r="A56" t="s">
        <v>321</v>
      </c>
      <c r="B56" s="5">
        <v>27796</v>
      </c>
      <c r="C56" s="2" t="s">
        <v>266</v>
      </c>
      <c r="D56" s="2" t="s">
        <v>275</v>
      </c>
      <c r="E56" s="2" t="s">
        <v>260</v>
      </c>
    </row>
    <row r="57" spans="1:5" x14ac:dyDescent="0.2">
      <c r="A57" t="s">
        <v>322</v>
      </c>
      <c r="B57" s="5">
        <v>34500</v>
      </c>
      <c r="C57" s="2" t="s">
        <v>266</v>
      </c>
      <c r="D57" s="2" t="s">
        <v>259</v>
      </c>
      <c r="E57" s="2" t="s">
        <v>260</v>
      </c>
    </row>
    <row r="58" spans="1:5" x14ac:dyDescent="0.2">
      <c r="A58" t="s">
        <v>323</v>
      </c>
      <c r="B58" s="5">
        <v>36663</v>
      </c>
      <c r="C58" s="2" t="s">
        <v>266</v>
      </c>
      <c r="D58" s="2" t="s">
        <v>267</v>
      </c>
      <c r="E58" s="2" t="s">
        <v>260</v>
      </c>
    </row>
    <row r="59" spans="1:5" x14ac:dyDescent="0.2">
      <c r="A59" t="s">
        <v>324</v>
      </c>
      <c r="B59" s="5">
        <v>27824</v>
      </c>
      <c r="C59" s="2" t="s">
        <v>266</v>
      </c>
      <c r="D59" s="2" t="s">
        <v>259</v>
      </c>
      <c r="E59" s="2" t="s">
        <v>260</v>
      </c>
    </row>
    <row r="60" spans="1:5" x14ac:dyDescent="0.2">
      <c r="A60" t="s">
        <v>325</v>
      </c>
      <c r="B60" s="5">
        <v>31098</v>
      </c>
      <c r="C60" s="2" t="s">
        <v>266</v>
      </c>
      <c r="D60" s="2" t="s">
        <v>267</v>
      </c>
      <c r="E60" s="2" t="s">
        <v>260</v>
      </c>
    </row>
    <row r="61" spans="1:5" x14ac:dyDescent="0.2">
      <c r="A61" t="s">
        <v>326</v>
      </c>
      <c r="B61" s="5">
        <v>35809</v>
      </c>
      <c r="C61" s="2" t="s">
        <v>258</v>
      </c>
      <c r="D61" s="2" t="s">
        <v>259</v>
      </c>
      <c r="E61" s="2" t="s">
        <v>260</v>
      </c>
    </row>
    <row r="62" spans="1:5" x14ac:dyDescent="0.2">
      <c r="A62" t="s">
        <v>327</v>
      </c>
      <c r="B62" s="5">
        <v>39941</v>
      </c>
      <c r="C62" s="2" t="s">
        <v>279</v>
      </c>
      <c r="D62" s="2" t="s">
        <v>275</v>
      </c>
      <c r="E62" s="2" t="s">
        <v>260</v>
      </c>
    </row>
    <row r="63" spans="1:5" x14ac:dyDescent="0.2">
      <c r="A63" t="s">
        <v>328</v>
      </c>
      <c r="B63" s="5">
        <v>33948</v>
      </c>
      <c r="C63" s="2" t="s">
        <v>279</v>
      </c>
      <c r="D63" s="2" t="s">
        <v>267</v>
      </c>
      <c r="E63" s="2" t="s">
        <v>260</v>
      </c>
    </row>
    <row r="64" spans="1:5" x14ac:dyDescent="0.2">
      <c r="A64" t="s">
        <v>329</v>
      </c>
      <c r="B64" s="5">
        <v>39240</v>
      </c>
      <c r="C64" s="2" t="s">
        <v>266</v>
      </c>
      <c r="D64" s="2" t="s">
        <v>275</v>
      </c>
      <c r="E64" s="2" t="s">
        <v>260</v>
      </c>
    </row>
    <row r="65" spans="1:5" x14ac:dyDescent="0.2">
      <c r="A65" t="s">
        <v>330</v>
      </c>
      <c r="B65" s="5">
        <v>34230</v>
      </c>
      <c r="C65" s="2" t="s">
        <v>264</v>
      </c>
      <c r="D65" s="2" t="s">
        <v>275</v>
      </c>
      <c r="E65" s="2" t="s">
        <v>260</v>
      </c>
    </row>
    <row r="66" spans="1:5" x14ac:dyDescent="0.2">
      <c r="A66" t="s">
        <v>331</v>
      </c>
      <c r="B66" s="5">
        <v>41035</v>
      </c>
      <c r="C66" s="2" t="s">
        <v>258</v>
      </c>
      <c r="D66" s="2" t="s">
        <v>275</v>
      </c>
      <c r="E66" s="2" t="s">
        <v>260</v>
      </c>
    </row>
    <row r="67" spans="1:5" x14ac:dyDescent="0.2">
      <c r="A67" t="s">
        <v>332</v>
      </c>
      <c r="B67" s="5">
        <v>37552</v>
      </c>
      <c r="C67" s="2" t="s">
        <v>264</v>
      </c>
      <c r="D67" s="2" t="s">
        <v>259</v>
      </c>
      <c r="E67" s="2" t="s">
        <v>260</v>
      </c>
    </row>
    <row r="68" spans="1:5" x14ac:dyDescent="0.2">
      <c r="A68" t="s">
        <v>333</v>
      </c>
      <c r="B68" s="5">
        <v>26694</v>
      </c>
      <c r="C68" s="2" t="s">
        <v>279</v>
      </c>
      <c r="D68" s="2" t="s">
        <v>275</v>
      </c>
      <c r="E68" s="2" t="s">
        <v>260</v>
      </c>
    </row>
    <row r="69" spans="1:5" x14ac:dyDescent="0.2">
      <c r="A69" t="s">
        <v>334</v>
      </c>
      <c r="B69" s="5">
        <v>40867</v>
      </c>
      <c r="C69" s="2" t="s">
        <v>258</v>
      </c>
      <c r="D69" s="2" t="s">
        <v>275</v>
      </c>
      <c r="E69" s="2" t="s">
        <v>260</v>
      </c>
    </row>
    <row r="70" spans="1:5" x14ac:dyDescent="0.2">
      <c r="A70" t="s">
        <v>335</v>
      </c>
      <c r="B70" s="5">
        <v>40004</v>
      </c>
      <c r="C70" s="2" t="s">
        <v>279</v>
      </c>
      <c r="D70" s="2" t="s">
        <v>259</v>
      </c>
      <c r="E70" s="2" t="s">
        <v>260</v>
      </c>
    </row>
    <row r="71" spans="1:5" x14ac:dyDescent="0.2">
      <c r="A71" t="s">
        <v>336</v>
      </c>
      <c r="B71" s="5">
        <v>28767</v>
      </c>
      <c r="C71" s="2" t="s">
        <v>258</v>
      </c>
      <c r="D71" s="2" t="s">
        <v>267</v>
      </c>
      <c r="E71" s="2" t="s">
        <v>272</v>
      </c>
    </row>
    <row r="72" spans="1:5" x14ac:dyDescent="0.2">
      <c r="A72" t="s">
        <v>337</v>
      </c>
      <c r="B72" s="5">
        <v>39256</v>
      </c>
      <c r="C72" s="2" t="s">
        <v>279</v>
      </c>
      <c r="D72" s="2" t="s">
        <v>267</v>
      </c>
      <c r="E72" s="2" t="s">
        <v>260</v>
      </c>
    </row>
    <row r="73" spans="1:5" x14ac:dyDescent="0.2">
      <c r="A73" t="s">
        <v>338</v>
      </c>
      <c r="B73" s="5">
        <v>34868</v>
      </c>
      <c r="C73" s="2" t="s">
        <v>264</v>
      </c>
      <c r="D73" s="2" t="s">
        <v>259</v>
      </c>
      <c r="E73" s="2" t="s">
        <v>260</v>
      </c>
    </row>
    <row r="74" spans="1:5" x14ac:dyDescent="0.2">
      <c r="A74" t="s">
        <v>339</v>
      </c>
      <c r="B74" s="5">
        <v>28081</v>
      </c>
      <c r="C74" s="2" t="s">
        <v>264</v>
      </c>
      <c r="D74" s="2" t="s">
        <v>275</v>
      </c>
      <c r="E74" s="2" t="s">
        <v>260</v>
      </c>
    </row>
    <row r="75" spans="1:5" x14ac:dyDescent="0.2">
      <c r="A75" t="s">
        <v>340</v>
      </c>
      <c r="B75" s="5">
        <v>38745</v>
      </c>
      <c r="C75" s="2" t="s">
        <v>266</v>
      </c>
      <c r="D75" s="2" t="s">
        <v>267</v>
      </c>
      <c r="E75" s="2" t="s">
        <v>260</v>
      </c>
    </row>
    <row r="76" spans="1:5" x14ac:dyDescent="0.2">
      <c r="A76" t="s">
        <v>341</v>
      </c>
      <c r="B76" s="5">
        <v>32028</v>
      </c>
      <c r="C76" s="2" t="s">
        <v>258</v>
      </c>
      <c r="D76" s="2" t="s">
        <v>267</v>
      </c>
      <c r="E76" s="2" t="s">
        <v>260</v>
      </c>
    </row>
    <row r="77" spans="1:5" x14ac:dyDescent="0.2">
      <c r="A77" t="s">
        <v>342</v>
      </c>
      <c r="B77" s="5">
        <v>32130</v>
      </c>
      <c r="C77" s="2" t="s">
        <v>279</v>
      </c>
      <c r="D77" s="2" t="s">
        <v>275</v>
      </c>
      <c r="E77" s="2" t="s">
        <v>260</v>
      </c>
    </row>
    <row r="78" spans="1:5" x14ac:dyDescent="0.2">
      <c r="A78" t="s">
        <v>343</v>
      </c>
      <c r="B78" s="5">
        <v>33308</v>
      </c>
      <c r="C78" s="2" t="s">
        <v>266</v>
      </c>
      <c r="D78" s="2" t="s">
        <v>275</v>
      </c>
      <c r="E78" s="2" t="s">
        <v>260</v>
      </c>
    </row>
    <row r="79" spans="1:5" x14ac:dyDescent="0.2">
      <c r="A79" t="s">
        <v>344</v>
      </c>
      <c r="B79" s="5">
        <v>27313</v>
      </c>
      <c r="C79" s="2" t="s">
        <v>258</v>
      </c>
      <c r="D79" s="2" t="s">
        <v>267</v>
      </c>
      <c r="E79" s="2" t="s">
        <v>260</v>
      </c>
    </row>
    <row r="80" spans="1:5" x14ac:dyDescent="0.2">
      <c r="A80" t="s">
        <v>345</v>
      </c>
      <c r="B80" s="5">
        <v>34910</v>
      </c>
      <c r="C80" s="2" t="s">
        <v>279</v>
      </c>
      <c r="D80" s="2" t="s">
        <v>259</v>
      </c>
      <c r="E80" s="2" t="s">
        <v>260</v>
      </c>
    </row>
    <row r="81" spans="1:5" x14ac:dyDescent="0.2">
      <c r="A81" t="s">
        <v>346</v>
      </c>
      <c r="B81" s="5">
        <v>32973</v>
      </c>
      <c r="C81" s="2" t="s">
        <v>266</v>
      </c>
      <c r="D81" s="2" t="s">
        <v>275</v>
      </c>
      <c r="E81" s="2" t="s">
        <v>260</v>
      </c>
    </row>
    <row r="82" spans="1:5" x14ac:dyDescent="0.2">
      <c r="A82" t="s">
        <v>347</v>
      </c>
      <c r="B82" s="5">
        <v>30478</v>
      </c>
      <c r="C82" s="2" t="s">
        <v>258</v>
      </c>
      <c r="D82" s="2" t="s">
        <v>267</v>
      </c>
      <c r="E82" s="2" t="s">
        <v>260</v>
      </c>
    </row>
    <row r="83" spans="1:5" x14ac:dyDescent="0.2">
      <c r="A83" t="s">
        <v>348</v>
      </c>
      <c r="B83" s="5">
        <v>30473</v>
      </c>
      <c r="C83" s="2" t="s">
        <v>266</v>
      </c>
      <c r="D83" s="2" t="s">
        <v>275</v>
      </c>
      <c r="E83" s="2" t="s">
        <v>260</v>
      </c>
    </row>
    <row r="84" spans="1:5" x14ac:dyDescent="0.2">
      <c r="A84" t="s">
        <v>349</v>
      </c>
      <c r="B84" s="5">
        <v>30408</v>
      </c>
      <c r="C84" s="2" t="s">
        <v>279</v>
      </c>
      <c r="D84" s="2" t="s">
        <v>259</v>
      </c>
      <c r="E84" s="2" t="s">
        <v>262</v>
      </c>
    </row>
    <row r="85" spans="1:5" x14ac:dyDescent="0.2">
      <c r="A85" t="s">
        <v>350</v>
      </c>
      <c r="B85" s="5">
        <v>28710</v>
      </c>
      <c r="C85" s="2" t="s">
        <v>279</v>
      </c>
      <c r="D85" s="2" t="s">
        <v>275</v>
      </c>
      <c r="E85" s="2" t="s">
        <v>260</v>
      </c>
    </row>
    <row r="86" spans="1:5" x14ac:dyDescent="0.2">
      <c r="A86" t="s">
        <v>351</v>
      </c>
      <c r="B86" s="5">
        <v>39064</v>
      </c>
      <c r="C86" s="2" t="s">
        <v>266</v>
      </c>
      <c r="D86" s="2" t="s">
        <v>259</v>
      </c>
      <c r="E86" s="2" t="s">
        <v>260</v>
      </c>
    </row>
    <row r="87" spans="1:5" x14ac:dyDescent="0.2">
      <c r="A87" t="s">
        <v>352</v>
      </c>
      <c r="B87" s="5">
        <v>29506</v>
      </c>
      <c r="C87" s="2" t="s">
        <v>266</v>
      </c>
      <c r="D87" s="2" t="s">
        <v>259</v>
      </c>
      <c r="E87" s="2" t="s">
        <v>260</v>
      </c>
    </row>
    <row r="88" spans="1:5" x14ac:dyDescent="0.2">
      <c r="A88" t="s">
        <v>353</v>
      </c>
      <c r="B88" s="5">
        <v>26510</v>
      </c>
      <c r="C88" s="2" t="s">
        <v>264</v>
      </c>
      <c r="D88" s="2" t="s">
        <v>267</v>
      </c>
      <c r="E88" s="2" t="s">
        <v>260</v>
      </c>
    </row>
    <row r="89" spans="1:5" x14ac:dyDescent="0.2">
      <c r="A89" t="s">
        <v>354</v>
      </c>
      <c r="B89" s="5">
        <v>28069</v>
      </c>
      <c r="C89" s="2" t="s">
        <v>258</v>
      </c>
      <c r="D89" s="2" t="s">
        <v>275</v>
      </c>
      <c r="E89" s="2" t="s">
        <v>260</v>
      </c>
    </row>
    <row r="90" spans="1:5" x14ac:dyDescent="0.2">
      <c r="A90" t="s">
        <v>355</v>
      </c>
      <c r="B90" s="5">
        <v>28817</v>
      </c>
      <c r="C90" s="2" t="s">
        <v>266</v>
      </c>
      <c r="D90" s="2" t="s">
        <v>267</v>
      </c>
      <c r="E90" s="2" t="s">
        <v>260</v>
      </c>
    </row>
    <row r="91" spans="1:5" x14ac:dyDescent="0.2">
      <c r="A91" t="s">
        <v>356</v>
      </c>
      <c r="B91" s="5">
        <v>30136</v>
      </c>
      <c r="C91" s="2" t="s">
        <v>279</v>
      </c>
      <c r="D91" s="2" t="s">
        <v>259</v>
      </c>
      <c r="E91" s="2" t="s">
        <v>260</v>
      </c>
    </row>
    <row r="92" spans="1:5" x14ac:dyDescent="0.2">
      <c r="A92" t="s">
        <v>357</v>
      </c>
      <c r="B92" s="5">
        <v>41079</v>
      </c>
      <c r="C92" s="2" t="s">
        <v>258</v>
      </c>
      <c r="D92" s="2" t="s">
        <v>259</v>
      </c>
      <c r="E92" s="2" t="s">
        <v>260</v>
      </c>
    </row>
    <row r="93" spans="1:5" x14ac:dyDescent="0.2">
      <c r="A93" t="s">
        <v>358</v>
      </c>
      <c r="B93" s="5">
        <v>40960</v>
      </c>
      <c r="C93" s="2" t="s">
        <v>258</v>
      </c>
      <c r="D93" s="2" t="s">
        <v>259</v>
      </c>
      <c r="E93" s="2" t="s">
        <v>262</v>
      </c>
    </row>
    <row r="94" spans="1:5" x14ac:dyDescent="0.2">
      <c r="A94" t="s">
        <v>359</v>
      </c>
      <c r="B94" s="5">
        <v>39056</v>
      </c>
      <c r="C94" s="2" t="s">
        <v>264</v>
      </c>
      <c r="D94" s="2" t="s">
        <v>275</v>
      </c>
      <c r="E94" s="2" t="s">
        <v>260</v>
      </c>
    </row>
    <row r="95" spans="1:5" x14ac:dyDescent="0.2">
      <c r="A95" t="s">
        <v>360</v>
      </c>
      <c r="B95" s="5">
        <v>28491</v>
      </c>
      <c r="C95" s="2" t="s">
        <v>258</v>
      </c>
      <c r="D95" s="2" t="s">
        <v>275</v>
      </c>
      <c r="E95" s="2" t="s">
        <v>260</v>
      </c>
    </row>
    <row r="96" spans="1:5" x14ac:dyDescent="0.2">
      <c r="A96" t="s">
        <v>361</v>
      </c>
      <c r="B96" s="5">
        <v>37627</v>
      </c>
      <c r="C96" s="2" t="s">
        <v>266</v>
      </c>
      <c r="D96" s="2" t="s">
        <v>275</v>
      </c>
      <c r="E96" s="2" t="s">
        <v>260</v>
      </c>
    </row>
    <row r="97" spans="1:5" x14ac:dyDescent="0.2">
      <c r="A97" t="s">
        <v>362</v>
      </c>
      <c r="B97" s="5">
        <v>34227</v>
      </c>
      <c r="C97" s="2" t="s">
        <v>279</v>
      </c>
      <c r="D97" s="2" t="s">
        <v>267</v>
      </c>
      <c r="E97" s="2" t="s">
        <v>262</v>
      </c>
    </row>
    <row r="98" spans="1:5" x14ac:dyDescent="0.2">
      <c r="A98" t="s">
        <v>363</v>
      </c>
      <c r="B98" s="5">
        <v>28996</v>
      </c>
      <c r="C98" s="2" t="s">
        <v>258</v>
      </c>
      <c r="D98" s="2" t="s">
        <v>275</v>
      </c>
      <c r="E98" s="2" t="s">
        <v>260</v>
      </c>
    </row>
    <row r="99" spans="1:5" x14ac:dyDescent="0.2">
      <c r="A99" t="s">
        <v>364</v>
      </c>
      <c r="B99" s="5">
        <v>34499</v>
      </c>
      <c r="C99" s="2" t="s">
        <v>264</v>
      </c>
      <c r="D99" s="2" t="s">
        <v>275</v>
      </c>
      <c r="E99" s="2" t="s">
        <v>260</v>
      </c>
    </row>
    <row r="100" spans="1:5" x14ac:dyDescent="0.2">
      <c r="A100" t="s">
        <v>365</v>
      </c>
      <c r="B100" s="5">
        <v>40945</v>
      </c>
      <c r="C100" s="2" t="s">
        <v>279</v>
      </c>
      <c r="D100" s="2" t="s">
        <v>259</v>
      </c>
      <c r="E100" s="2" t="s">
        <v>260</v>
      </c>
    </row>
    <row r="101" spans="1:5" x14ac:dyDescent="0.2">
      <c r="A101" t="s">
        <v>366</v>
      </c>
      <c r="B101" s="5">
        <v>32295</v>
      </c>
      <c r="C101" s="2" t="s">
        <v>258</v>
      </c>
      <c r="D101" s="2" t="s">
        <v>259</v>
      </c>
      <c r="E101" s="2" t="s">
        <v>260</v>
      </c>
    </row>
    <row r="102" spans="1:5" x14ac:dyDescent="0.2">
      <c r="A102" t="s">
        <v>367</v>
      </c>
      <c r="B102" s="5">
        <v>36998</v>
      </c>
      <c r="C102" s="2" t="s">
        <v>266</v>
      </c>
      <c r="D102" s="2" t="s">
        <v>275</v>
      </c>
      <c r="E102" s="2" t="s">
        <v>260</v>
      </c>
    </row>
    <row r="103" spans="1:5" x14ac:dyDescent="0.2">
      <c r="A103" t="s">
        <v>368</v>
      </c>
      <c r="B103" s="5">
        <v>30497</v>
      </c>
      <c r="C103" s="2" t="s">
        <v>279</v>
      </c>
      <c r="D103" s="2" t="s">
        <v>259</v>
      </c>
      <c r="E103" s="2" t="s">
        <v>260</v>
      </c>
    </row>
    <row r="104" spans="1:5" x14ac:dyDescent="0.2">
      <c r="A104" t="s">
        <v>369</v>
      </c>
      <c r="B104" s="5">
        <v>29817</v>
      </c>
      <c r="C104" s="2" t="s">
        <v>266</v>
      </c>
      <c r="D104" s="2" t="s">
        <v>267</v>
      </c>
      <c r="E104" s="2" t="s">
        <v>260</v>
      </c>
    </row>
    <row r="105" spans="1:5" x14ac:dyDescent="0.2">
      <c r="A105" t="s">
        <v>370</v>
      </c>
      <c r="B105" s="5">
        <v>28806</v>
      </c>
      <c r="C105" s="2" t="s">
        <v>266</v>
      </c>
      <c r="D105" s="2" t="s">
        <v>267</v>
      </c>
      <c r="E105" s="2" t="s">
        <v>260</v>
      </c>
    </row>
    <row r="106" spans="1:5" x14ac:dyDescent="0.2">
      <c r="A106" t="s">
        <v>371</v>
      </c>
      <c r="B106" s="5">
        <v>37028</v>
      </c>
      <c r="C106" s="2" t="s">
        <v>279</v>
      </c>
      <c r="D106" s="2" t="s">
        <v>259</v>
      </c>
      <c r="E106" s="2" t="s">
        <v>260</v>
      </c>
    </row>
    <row r="107" spans="1:5" x14ac:dyDescent="0.2">
      <c r="A107" t="s">
        <v>372</v>
      </c>
      <c r="B107" s="5">
        <v>28912</v>
      </c>
      <c r="C107" s="2" t="s">
        <v>279</v>
      </c>
      <c r="D107" s="2" t="s">
        <v>267</v>
      </c>
      <c r="E107" s="2" t="s">
        <v>260</v>
      </c>
    </row>
    <row r="108" spans="1:5" x14ac:dyDescent="0.2">
      <c r="A108" t="s">
        <v>373</v>
      </c>
      <c r="B108" s="5">
        <v>27979</v>
      </c>
      <c r="C108" s="2" t="s">
        <v>279</v>
      </c>
      <c r="D108" s="2" t="s">
        <v>267</v>
      </c>
      <c r="E108" s="2" t="s">
        <v>260</v>
      </c>
    </row>
    <row r="109" spans="1:5" x14ac:dyDescent="0.2">
      <c r="A109" t="s">
        <v>374</v>
      </c>
      <c r="B109" s="5">
        <v>33845</v>
      </c>
      <c r="C109" s="2" t="s">
        <v>266</v>
      </c>
      <c r="D109" s="2" t="s">
        <v>275</v>
      </c>
      <c r="E109" s="2" t="s">
        <v>260</v>
      </c>
    </row>
    <row r="110" spans="1:5" x14ac:dyDescent="0.2">
      <c r="A110" t="s">
        <v>375</v>
      </c>
      <c r="B110" s="5">
        <v>38272</v>
      </c>
      <c r="C110" s="2" t="s">
        <v>279</v>
      </c>
      <c r="D110" s="2" t="s">
        <v>259</v>
      </c>
      <c r="E110" s="2" t="s">
        <v>260</v>
      </c>
    </row>
    <row r="111" spans="1:5" x14ac:dyDescent="0.2">
      <c r="A111" t="s">
        <v>376</v>
      </c>
      <c r="B111" s="5">
        <v>39328</v>
      </c>
      <c r="C111" s="2" t="s">
        <v>258</v>
      </c>
      <c r="D111" s="2" t="s">
        <v>267</v>
      </c>
      <c r="E111" s="2" t="s">
        <v>260</v>
      </c>
    </row>
    <row r="112" spans="1:5" x14ac:dyDescent="0.2">
      <c r="A112" t="s">
        <v>377</v>
      </c>
      <c r="B112" s="5">
        <v>32128</v>
      </c>
      <c r="C112" s="2" t="s">
        <v>258</v>
      </c>
      <c r="D112" s="2" t="s">
        <v>267</v>
      </c>
      <c r="E112" s="2" t="s">
        <v>260</v>
      </c>
    </row>
    <row r="113" spans="1:5" x14ac:dyDescent="0.2">
      <c r="A113" t="s">
        <v>378</v>
      </c>
      <c r="B113" s="5">
        <v>35171</v>
      </c>
      <c r="C113" s="2" t="s">
        <v>266</v>
      </c>
      <c r="D113" s="2" t="s">
        <v>259</v>
      </c>
      <c r="E113" s="2" t="s">
        <v>260</v>
      </c>
    </row>
    <row r="114" spans="1:5" x14ac:dyDescent="0.2">
      <c r="A114" t="s">
        <v>379</v>
      </c>
      <c r="B114" s="5">
        <v>28813</v>
      </c>
      <c r="C114" s="2" t="s">
        <v>264</v>
      </c>
      <c r="D114" s="2" t="s">
        <v>275</v>
      </c>
      <c r="E114" s="2" t="s">
        <v>260</v>
      </c>
    </row>
    <row r="115" spans="1:5" x14ac:dyDescent="0.2">
      <c r="A115" t="s">
        <v>380</v>
      </c>
      <c r="B115" s="5">
        <v>28458</v>
      </c>
      <c r="C115" s="2" t="s">
        <v>264</v>
      </c>
      <c r="D115" s="2" t="s">
        <v>275</v>
      </c>
      <c r="E115" s="2" t="s">
        <v>260</v>
      </c>
    </row>
    <row r="116" spans="1:5" x14ac:dyDescent="0.2">
      <c r="A116" t="s">
        <v>381</v>
      </c>
      <c r="B116" s="5">
        <v>33905</v>
      </c>
      <c r="C116" s="2" t="s">
        <v>266</v>
      </c>
      <c r="D116" s="2" t="s">
        <v>259</v>
      </c>
      <c r="E116" s="2" t="s">
        <v>260</v>
      </c>
    </row>
    <row r="117" spans="1:5" x14ac:dyDescent="0.2">
      <c r="A117" t="s">
        <v>382</v>
      </c>
      <c r="B117" s="5">
        <v>29199</v>
      </c>
      <c r="C117" s="2" t="s">
        <v>264</v>
      </c>
      <c r="D117" s="2" t="s">
        <v>275</v>
      </c>
      <c r="E117" s="2" t="s">
        <v>260</v>
      </c>
    </row>
    <row r="118" spans="1:5" x14ac:dyDescent="0.2">
      <c r="A118" t="s">
        <v>383</v>
      </c>
      <c r="B118" s="5">
        <v>33150</v>
      </c>
      <c r="C118" s="2" t="s">
        <v>266</v>
      </c>
      <c r="D118" s="2" t="s">
        <v>259</v>
      </c>
      <c r="E118" s="2" t="s">
        <v>262</v>
      </c>
    </row>
    <row r="119" spans="1:5" x14ac:dyDescent="0.2">
      <c r="A119" t="s">
        <v>384</v>
      </c>
      <c r="B119" s="5">
        <v>32850</v>
      </c>
      <c r="C119" s="2" t="s">
        <v>264</v>
      </c>
      <c r="D119" s="2" t="s">
        <v>267</v>
      </c>
      <c r="E119" s="2" t="s">
        <v>260</v>
      </c>
    </row>
    <row r="120" spans="1:5" x14ac:dyDescent="0.2">
      <c r="A120" t="s">
        <v>385</v>
      </c>
      <c r="B120" s="5">
        <v>41168</v>
      </c>
      <c r="C120" s="2" t="s">
        <v>264</v>
      </c>
      <c r="D120" s="2" t="s">
        <v>259</v>
      </c>
      <c r="E120" s="2" t="s">
        <v>260</v>
      </c>
    </row>
    <row r="121" spans="1:5" x14ac:dyDescent="0.2">
      <c r="A121" t="s">
        <v>386</v>
      </c>
      <c r="B121" s="5">
        <v>26909</v>
      </c>
      <c r="C121" s="2" t="s">
        <v>264</v>
      </c>
      <c r="D121" s="2" t="s">
        <v>267</v>
      </c>
      <c r="E121" s="2" t="s">
        <v>260</v>
      </c>
    </row>
    <row r="122" spans="1:5" x14ac:dyDescent="0.2">
      <c r="A122" t="s">
        <v>387</v>
      </c>
      <c r="B122" s="5">
        <v>39293</v>
      </c>
      <c r="C122" s="2" t="s">
        <v>258</v>
      </c>
      <c r="D122" s="2" t="s">
        <v>267</v>
      </c>
      <c r="E122" s="2" t="s">
        <v>260</v>
      </c>
    </row>
    <row r="123" spans="1:5" x14ac:dyDescent="0.2">
      <c r="A123" t="s">
        <v>388</v>
      </c>
      <c r="B123" s="5">
        <v>26629</v>
      </c>
      <c r="C123" s="2" t="s">
        <v>258</v>
      </c>
      <c r="D123" s="2" t="s">
        <v>267</v>
      </c>
      <c r="E123" s="2" t="s">
        <v>260</v>
      </c>
    </row>
    <row r="124" spans="1:5" x14ac:dyDescent="0.2">
      <c r="A124" t="s">
        <v>389</v>
      </c>
      <c r="B124" s="5">
        <v>41108</v>
      </c>
      <c r="C124" s="2" t="s">
        <v>279</v>
      </c>
      <c r="D124" s="2" t="s">
        <v>259</v>
      </c>
      <c r="E124" s="2" t="s">
        <v>260</v>
      </c>
    </row>
    <row r="125" spans="1:5" x14ac:dyDescent="0.2">
      <c r="A125" t="s">
        <v>390</v>
      </c>
      <c r="B125" s="5">
        <v>41188</v>
      </c>
      <c r="C125" s="2" t="s">
        <v>258</v>
      </c>
      <c r="D125" s="2" t="s">
        <v>275</v>
      </c>
      <c r="E125" s="2" t="s">
        <v>272</v>
      </c>
    </row>
    <row r="126" spans="1:5" x14ac:dyDescent="0.2">
      <c r="A126" t="s">
        <v>391</v>
      </c>
      <c r="B126" s="5">
        <v>30511</v>
      </c>
      <c r="C126" s="2" t="s">
        <v>266</v>
      </c>
      <c r="D126" s="2" t="s">
        <v>259</v>
      </c>
      <c r="E126" s="2" t="s">
        <v>260</v>
      </c>
    </row>
    <row r="127" spans="1:5" x14ac:dyDescent="0.2">
      <c r="A127" t="s">
        <v>392</v>
      </c>
      <c r="B127" s="5">
        <v>30229</v>
      </c>
      <c r="C127" s="2" t="s">
        <v>264</v>
      </c>
      <c r="D127" s="2" t="s">
        <v>267</v>
      </c>
      <c r="E127" s="2" t="s">
        <v>260</v>
      </c>
    </row>
    <row r="128" spans="1:5" x14ac:dyDescent="0.2">
      <c r="A128" t="s">
        <v>393</v>
      </c>
      <c r="B128" s="5">
        <v>27948</v>
      </c>
      <c r="C128" s="2" t="s">
        <v>264</v>
      </c>
      <c r="D128" s="2" t="s">
        <v>259</v>
      </c>
      <c r="E128" s="2" t="s">
        <v>260</v>
      </c>
    </row>
    <row r="129" spans="1:5" x14ac:dyDescent="0.2">
      <c r="A129" t="s">
        <v>394</v>
      </c>
      <c r="B129" s="5">
        <v>38532</v>
      </c>
      <c r="C129" s="2" t="s">
        <v>266</v>
      </c>
      <c r="D129" s="2" t="s">
        <v>275</v>
      </c>
      <c r="E129" s="2" t="s">
        <v>260</v>
      </c>
    </row>
    <row r="130" spans="1:5" x14ac:dyDescent="0.2">
      <c r="A130" t="s">
        <v>395</v>
      </c>
      <c r="B130" s="5">
        <v>40126</v>
      </c>
      <c r="C130" s="2" t="s">
        <v>279</v>
      </c>
      <c r="D130" s="2" t="s">
        <v>267</v>
      </c>
      <c r="E130" s="2" t="s">
        <v>260</v>
      </c>
    </row>
    <row r="131" spans="1:5" x14ac:dyDescent="0.2">
      <c r="A131" t="s">
        <v>396</v>
      </c>
      <c r="B131" s="5">
        <v>36410</v>
      </c>
      <c r="C131" s="2" t="s">
        <v>279</v>
      </c>
      <c r="D131" s="2" t="s">
        <v>259</v>
      </c>
      <c r="E131" s="2" t="s">
        <v>260</v>
      </c>
    </row>
    <row r="132" spans="1:5" x14ac:dyDescent="0.2">
      <c r="A132" t="s">
        <v>397</v>
      </c>
      <c r="B132" s="5">
        <v>34533</v>
      </c>
      <c r="C132" s="2" t="s">
        <v>279</v>
      </c>
      <c r="D132" s="2" t="s">
        <v>267</v>
      </c>
      <c r="E132" s="2" t="s">
        <v>260</v>
      </c>
    </row>
    <row r="133" spans="1:5" x14ac:dyDescent="0.2">
      <c r="A133" t="s">
        <v>398</v>
      </c>
      <c r="B133" s="5">
        <v>27735</v>
      </c>
      <c r="C133" s="2" t="s">
        <v>258</v>
      </c>
      <c r="D133" s="2" t="s">
        <v>259</v>
      </c>
      <c r="E133" s="2" t="s">
        <v>260</v>
      </c>
    </row>
    <row r="134" spans="1:5" x14ac:dyDescent="0.2">
      <c r="A134" t="s">
        <v>399</v>
      </c>
      <c r="B134" s="5">
        <v>27646</v>
      </c>
      <c r="C134" s="2" t="s">
        <v>266</v>
      </c>
      <c r="D134" s="2" t="s">
        <v>275</v>
      </c>
      <c r="E134" s="2" t="s">
        <v>260</v>
      </c>
    </row>
    <row r="135" spans="1:5" x14ac:dyDescent="0.2">
      <c r="A135" t="s">
        <v>400</v>
      </c>
      <c r="B135" s="5">
        <v>30177</v>
      </c>
      <c r="C135" s="2" t="s">
        <v>264</v>
      </c>
      <c r="D135" s="2" t="s">
        <v>267</v>
      </c>
      <c r="E135" s="2" t="s">
        <v>260</v>
      </c>
    </row>
    <row r="136" spans="1:5" x14ac:dyDescent="0.2">
      <c r="A136" t="s">
        <v>401</v>
      </c>
      <c r="B136" s="5">
        <v>28069</v>
      </c>
      <c r="C136" s="2" t="s">
        <v>258</v>
      </c>
      <c r="D136" s="2" t="s">
        <v>267</v>
      </c>
      <c r="E136" s="2" t="s">
        <v>260</v>
      </c>
    </row>
    <row r="137" spans="1:5" x14ac:dyDescent="0.2">
      <c r="A137" t="s">
        <v>402</v>
      </c>
      <c r="B137" s="5">
        <v>34101</v>
      </c>
      <c r="C137" s="2" t="s">
        <v>264</v>
      </c>
      <c r="D137" s="2" t="s">
        <v>259</v>
      </c>
      <c r="E137" s="2" t="s">
        <v>260</v>
      </c>
    </row>
    <row r="138" spans="1:5" x14ac:dyDescent="0.2">
      <c r="A138" t="s">
        <v>403</v>
      </c>
      <c r="B138" s="5">
        <v>40682</v>
      </c>
      <c r="C138" s="2" t="s">
        <v>264</v>
      </c>
      <c r="D138" s="2" t="s">
        <v>275</v>
      </c>
      <c r="E138" s="2" t="s">
        <v>260</v>
      </c>
    </row>
    <row r="139" spans="1:5" x14ac:dyDescent="0.2">
      <c r="A139" t="s">
        <v>404</v>
      </c>
      <c r="B139" s="5">
        <v>31884</v>
      </c>
      <c r="C139" s="2" t="s">
        <v>279</v>
      </c>
      <c r="D139" s="2" t="s">
        <v>275</v>
      </c>
      <c r="E139" s="2" t="s">
        <v>260</v>
      </c>
    </row>
    <row r="140" spans="1:5" x14ac:dyDescent="0.2">
      <c r="A140" t="s">
        <v>405</v>
      </c>
      <c r="B140" s="5">
        <v>36847</v>
      </c>
      <c r="C140" s="2" t="s">
        <v>279</v>
      </c>
      <c r="D140" s="2" t="s">
        <v>267</v>
      </c>
      <c r="E140" s="2" t="s">
        <v>260</v>
      </c>
    </row>
    <row r="141" spans="1:5" x14ac:dyDescent="0.2">
      <c r="A141" t="s">
        <v>406</v>
      </c>
      <c r="B141" s="5">
        <v>34094</v>
      </c>
      <c r="C141" s="2" t="s">
        <v>279</v>
      </c>
      <c r="D141" s="2" t="s">
        <v>259</v>
      </c>
      <c r="E141" s="2" t="s">
        <v>260</v>
      </c>
    </row>
    <row r="142" spans="1:5" x14ac:dyDescent="0.2">
      <c r="A142" t="s">
        <v>407</v>
      </c>
      <c r="B142" s="5">
        <v>38018</v>
      </c>
      <c r="C142" s="2" t="s">
        <v>258</v>
      </c>
      <c r="D142" s="2" t="s">
        <v>275</v>
      </c>
      <c r="E142" s="2" t="s">
        <v>260</v>
      </c>
    </row>
    <row r="143" spans="1:5" x14ac:dyDescent="0.2">
      <c r="A143" t="s">
        <v>408</v>
      </c>
      <c r="B143" s="5">
        <v>39636</v>
      </c>
      <c r="C143" s="2" t="s">
        <v>258</v>
      </c>
      <c r="D143" s="2" t="s">
        <v>259</v>
      </c>
      <c r="E143" s="2" t="s">
        <v>260</v>
      </c>
    </row>
    <row r="144" spans="1:5" x14ac:dyDescent="0.2">
      <c r="A144" t="s">
        <v>409</v>
      </c>
      <c r="B144" s="5">
        <v>34186</v>
      </c>
      <c r="C144" s="2" t="s">
        <v>266</v>
      </c>
      <c r="D144" s="2" t="s">
        <v>267</v>
      </c>
      <c r="E144" s="2" t="s">
        <v>260</v>
      </c>
    </row>
    <row r="145" spans="1:5" x14ac:dyDescent="0.2">
      <c r="A145" t="s">
        <v>410</v>
      </c>
      <c r="B145" s="5">
        <v>28097</v>
      </c>
      <c r="C145" s="2" t="s">
        <v>266</v>
      </c>
      <c r="D145" s="2" t="s">
        <v>267</v>
      </c>
      <c r="E145" s="2" t="s">
        <v>260</v>
      </c>
    </row>
    <row r="146" spans="1:5" x14ac:dyDescent="0.2">
      <c r="A146" t="s">
        <v>411</v>
      </c>
      <c r="B146" s="5">
        <v>26738</v>
      </c>
      <c r="C146" s="2" t="s">
        <v>264</v>
      </c>
      <c r="D146" s="2" t="s">
        <v>259</v>
      </c>
      <c r="E146" s="2" t="s">
        <v>262</v>
      </c>
    </row>
    <row r="147" spans="1:5" x14ac:dyDescent="0.2">
      <c r="A147" t="s">
        <v>412</v>
      </c>
      <c r="B147" s="5">
        <v>32819</v>
      </c>
      <c r="C147" s="2" t="s">
        <v>266</v>
      </c>
      <c r="D147" s="2" t="s">
        <v>275</v>
      </c>
      <c r="E147" s="2" t="s">
        <v>260</v>
      </c>
    </row>
    <row r="148" spans="1:5" x14ac:dyDescent="0.2">
      <c r="A148" t="s">
        <v>413</v>
      </c>
      <c r="B148" s="5">
        <v>40274</v>
      </c>
      <c r="C148" s="2" t="s">
        <v>258</v>
      </c>
      <c r="D148" s="2" t="s">
        <v>259</v>
      </c>
      <c r="E148" s="2" t="s">
        <v>260</v>
      </c>
    </row>
    <row r="149" spans="1:5" x14ac:dyDescent="0.2">
      <c r="A149" t="s">
        <v>414</v>
      </c>
      <c r="B149" s="5">
        <v>39024</v>
      </c>
      <c r="C149" s="2" t="s">
        <v>258</v>
      </c>
      <c r="D149" s="2" t="s">
        <v>275</v>
      </c>
      <c r="E149" s="2" t="s">
        <v>262</v>
      </c>
    </row>
    <row r="150" spans="1:5" x14ac:dyDescent="0.2">
      <c r="A150" t="s">
        <v>415</v>
      </c>
      <c r="B150" s="5">
        <v>41113</v>
      </c>
      <c r="C150" s="2" t="s">
        <v>266</v>
      </c>
      <c r="D150" s="2" t="s">
        <v>275</v>
      </c>
      <c r="E150" s="2" t="s">
        <v>272</v>
      </c>
    </row>
    <row r="151" spans="1:5" x14ac:dyDescent="0.2">
      <c r="A151" t="s">
        <v>416</v>
      </c>
      <c r="B151" s="5">
        <v>39619</v>
      </c>
      <c r="C151" s="2" t="s">
        <v>258</v>
      </c>
      <c r="D151" s="2" t="s">
        <v>259</v>
      </c>
      <c r="E151" s="2" t="s">
        <v>260</v>
      </c>
    </row>
    <row r="152" spans="1:5" x14ac:dyDescent="0.2">
      <c r="A152" t="s">
        <v>417</v>
      </c>
      <c r="B152" s="5">
        <v>28402</v>
      </c>
      <c r="C152" s="2" t="s">
        <v>266</v>
      </c>
      <c r="D152" s="2" t="s">
        <v>275</v>
      </c>
      <c r="E152" s="2" t="s">
        <v>260</v>
      </c>
    </row>
    <row r="153" spans="1:5" x14ac:dyDescent="0.2">
      <c r="A153" t="s">
        <v>418</v>
      </c>
      <c r="B153" s="5">
        <v>26771</v>
      </c>
      <c r="C153" s="2" t="s">
        <v>266</v>
      </c>
      <c r="D153" s="2" t="s">
        <v>259</v>
      </c>
      <c r="E153" s="2" t="s">
        <v>260</v>
      </c>
    </row>
    <row r="154" spans="1:5" x14ac:dyDescent="0.2">
      <c r="A154" t="s">
        <v>419</v>
      </c>
      <c r="B154" s="5">
        <v>35885</v>
      </c>
      <c r="C154" s="2" t="s">
        <v>258</v>
      </c>
      <c r="D154" s="2" t="s">
        <v>267</v>
      </c>
      <c r="E154" s="2" t="s">
        <v>260</v>
      </c>
    </row>
    <row r="155" spans="1:5" x14ac:dyDescent="0.2">
      <c r="A155" t="s">
        <v>420</v>
      </c>
      <c r="B155" s="5">
        <v>27585</v>
      </c>
      <c r="C155" s="2" t="s">
        <v>266</v>
      </c>
      <c r="D155" s="2" t="s">
        <v>267</v>
      </c>
      <c r="E155" s="2" t="s">
        <v>260</v>
      </c>
    </row>
    <row r="156" spans="1:5" x14ac:dyDescent="0.2">
      <c r="A156" t="s">
        <v>421</v>
      </c>
      <c r="B156" s="5">
        <v>37869</v>
      </c>
      <c r="C156" s="2" t="s">
        <v>279</v>
      </c>
      <c r="D156" s="2" t="s">
        <v>267</v>
      </c>
      <c r="E156" s="2" t="s">
        <v>260</v>
      </c>
    </row>
    <row r="157" spans="1:5" x14ac:dyDescent="0.2">
      <c r="A157" t="s">
        <v>422</v>
      </c>
      <c r="B157" s="5">
        <v>31856</v>
      </c>
      <c r="C157" s="2" t="s">
        <v>266</v>
      </c>
      <c r="D157" s="2" t="s">
        <v>259</v>
      </c>
      <c r="E157" s="2" t="s">
        <v>260</v>
      </c>
    </row>
    <row r="158" spans="1:5" x14ac:dyDescent="0.2">
      <c r="A158" t="s">
        <v>423</v>
      </c>
      <c r="B158" s="5">
        <v>39469</v>
      </c>
      <c r="C158" s="2" t="s">
        <v>279</v>
      </c>
      <c r="D158" s="2" t="s">
        <v>267</v>
      </c>
      <c r="E158" s="2" t="s">
        <v>260</v>
      </c>
    </row>
    <row r="159" spans="1:5" x14ac:dyDescent="0.2">
      <c r="A159" t="s">
        <v>424</v>
      </c>
      <c r="B159" s="5">
        <v>36115</v>
      </c>
      <c r="C159" s="2" t="s">
        <v>258</v>
      </c>
      <c r="D159" s="2" t="s">
        <v>267</v>
      </c>
      <c r="E159" s="2" t="s">
        <v>260</v>
      </c>
    </row>
    <row r="160" spans="1:5" x14ac:dyDescent="0.2">
      <c r="A160" t="s">
        <v>425</v>
      </c>
      <c r="B160" s="5">
        <v>32439</v>
      </c>
      <c r="C160" s="2" t="s">
        <v>264</v>
      </c>
      <c r="D160" s="2" t="s">
        <v>275</v>
      </c>
      <c r="E160" s="2" t="s">
        <v>260</v>
      </c>
    </row>
    <row r="161" spans="1:5" x14ac:dyDescent="0.2">
      <c r="A161" t="s">
        <v>426</v>
      </c>
      <c r="B161" s="5">
        <v>33696</v>
      </c>
      <c r="C161" s="2" t="s">
        <v>258</v>
      </c>
      <c r="D161" s="2" t="s">
        <v>267</v>
      </c>
      <c r="E161" s="2" t="s">
        <v>260</v>
      </c>
    </row>
    <row r="162" spans="1:5" x14ac:dyDescent="0.2">
      <c r="A162" t="s">
        <v>427</v>
      </c>
      <c r="B162" s="5">
        <v>38341</v>
      </c>
      <c r="C162" s="2" t="s">
        <v>279</v>
      </c>
      <c r="D162" s="2" t="s">
        <v>267</v>
      </c>
      <c r="E162" s="2" t="s">
        <v>260</v>
      </c>
    </row>
    <row r="163" spans="1:5" x14ac:dyDescent="0.2">
      <c r="A163" t="s">
        <v>428</v>
      </c>
      <c r="B163" s="5">
        <v>34370</v>
      </c>
      <c r="C163" s="2" t="s">
        <v>279</v>
      </c>
      <c r="D163" s="2" t="s">
        <v>275</v>
      </c>
      <c r="E163" s="2" t="s">
        <v>260</v>
      </c>
    </row>
    <row r="164" spans="1:5" x14ac:dyDescent="0.2">
      <c r="A164" t="s">
        <v>429</v>
      </c>
      <c r="B164" s="5">
        <v>38176</v>
      </c>
      <c r="C164" s="2" t="s">
        <v>279</v>
      </c>
      <c r="D164" s="2" t="s">
        <v>275</v>
      </c>
      <c r="E164" s="2" t="s">
        <v>260</v>
      </c>
    </row>
    <row r="165" spans="1:5" x14ac:dyDescent="0.2">
      <c r="A165" t="s">
        <v>430</v>
      </c>
      <c r="B165" s="5">
        <v>31079</v>
      </c>
      <c r="C165" s="2" t="s">
        <v>264</v>
      </c>
      <c r="D165" s="2" t="s">
        <v>259</v>
      </c>
      <c r="E165" s="2" t="s">
        <v>260</v>
      </c>
    </row>
    <row r="166" spans="1:5" x14ac:dyDescent="0.2">
      <c r="A166" t="s">
        <v>431</v>
      </c>
      <c r="B166" s="5">
        <v>30136</v>
      </c>
      <c r="C166" s="2" t="s">
        <v>266</v>
      </c>
      <c r="D166" s="2" t="s">
        <v>267</v>
      </c>
      <c r="E166" s="2" t="s">
        <v>260</v>
      </c>
    </row>
    <row r="167" spans="1:5" x14ac:dyDescent="0.2">
      <c r="A167" t="s">
        <v>432</v>
      </c>
      <c r="B167" s="5">
        <v>35999</v>
      </c>
      <c r="C167" s="2" t="s">
        <v>266</v>
      </c>
      <c r="D167" s="2" t="s">
        <v>259</v>
      </c>
      <c r="E167" s="2" t="s">
        <v>260</v>
      </c>
    </row>
    <row r="168" spans="1:5" x14ac:dyDescent="0.2">
      <c r="A168" t="s">
        <v>433</v>
      </c>
      <c r="B168" s="5">
        <v>39331</v>
      </c>
      <c r="C168" s="2" t="s">
        <v>279</v>
      </c>
      <c r="D168" s="2" t="s">
        <v>259</v>
      </c>
      <c r="E168" s="2" t="s">
        <v>260</v>
      </c>
    </row>
    <row r="169" spans="1:5" x14ac:dyDescent="0.2">
      <c r="A169" t="s">
        <v>434</v>
      </c>
      <c r="B169" s="5">
        <v>35622</v>
      </c>
      <c r="C169" s="2" t="s">
        <v>279</v>
      </c>
      <c r="D169" s="2" t="s">
        <v>259</v>
      </c>
      <c r="E169" s="2" t="s">
        <v>260</v>
      </c>
    </row>
    <row r="170" spans="1:5" x14ac:dyDescent="0.2">
      <c r="A170" t="s">
        <v>435</v>
      </c>
      <c r="B170" s="5">
        <v>30905</v>
      </c>
      <c r="C170" s="2" t="s">
        <v>258</v>
      </c>
      <c r="D170" s="2" t="s">
        <v>267</v>
      </c>
      <c r="E170" s="2" t="s">
        <v>260</v>
      </c>
    </row>
    <row r="171" spans="1:5" x14ac:dyDescent="0.2">
      <c r="A171" t="s">
        <v>436</v>
      </c>
      <c r="B171" s="5">
        <v>31489</v>
      </c>
      <c r="C171" s="2" t="s">
        <v>258</v>
      </c>
      <c r="D171" s="2" t="s">
        <v>275</v>
      </c>
      <c r="E171" s="2" t="s">
        <v>272</v>
      </c>
    </row>
    <row r="172" spans="1:5" x14ac:dyDescent="0.2">
      <c r="A172" t="s">
        <v>437</v>
      </c>
      <c r="B172" s="5">
        <v>35871</v>
      </c>
      <c r="C172" s="2" t="s">
        <v>258</v>
      </c>
      <c r="D172" s="2" t="s">
        <v>259</v>
      </c>
      <c r="E172" s="2" t="s">
        <v>260</v>
      </c>
    </row>
    <row r="173" spans="1:5" x14ac:dyDescent="0.2">
      <c r="A173" t="s">
        <v>438</v>
      </c>
      <c r="B173" s="5">
        <v>39095</v>
      </c>
      <c r="C173" s="2" t="s">
        <v>258</v>
      </c>
      <c r="D173" s="2" t="s">
        <v>259</v>
      </c>
      <c r="E173" s="2" t="s">
        <v>260</v>
      </c>
    </row>
    <row r="174" spans="1:5" x14ac:dyDescent="0.2">
      <c r="A174" t="s">
        <v>439</v>
      </c>
      <c r="B174" s="5">
        <v>39735</v>
      </c>
      <c r="C174" s="2" t="s">
        <v>266</v>
      </c>
      <c r="D174" s="2" t="s">
        <v>259</v>
      </c>
      <c r="E174" s="2" t="s">
        <v>260</v>
      </c>
    </row>
    <row r="175" spans="1:5" x14ac:dyDescent="0.2">
      <c r="A175" t="s">
        <v>440</v>
      </c>
      <c r="B175" s="5">
        <v>35772</v>
      </c>
      <c r="C175" s="2" t="s">
        <v>266</v>
      </c>
      <c r="D175" s="2" t="s">
        <v>267</v>
      </c>
      <c r="E175" s="2" t="s">
        <v>260</v>
      </c>
    </row>
    <row r="176" spans="1:5" x14ac:dyDescent="0.2">
      <c r="A176" t="s">
        <v>441</v>
      </c>
      <c r="B176" s="5">
        <v>29173</v>
      </c>
      <c r="C176" s="2" t="s">
        <v>266</v>
      </c>
      <c r="D176" s="2" t="s">
        <v>259</v>
      </c>
      <c r="E176" s="2" t="s">
        <v>260</v>
      </c>
    </row>
    <row r="177" spans="1:5" x14ac:dyDescent="0.2">
      <c r="A177" t="s">
        <v>442</v>
      </c>
      <c r="B177" s="5">
        <v>39542</v>
      </c>
      <c r="C177" s="2" t="s">
        <v>279</v>
      </c>
      <c r="D177" s="2" t="s">
        <v>275</v>
      </c>
      <c r="E177" s="2" t="s">
        <v>260</v>
      </c>
    </row>
    <row r="178" spans="1:5" x14ac:dyDescent="0.2">
      <c r="A178" t="s">
        <v>443</v>
      </c>
      <c r="B178" s="5">
        <v>30356</v>
      </c>
      <c r="C178" s="2" t="s">
        <v>264</v>
      </c>
      <c r="D178" s="2" t="s">
        <v>259</v>
      </c>
      <c r="E178" s="2" t="s">
        <v>260</v>
      </c>
    </row>
    <row r="179" spans="1:5" x14ac:dyDescent="0.2">
      <c r="A179" t="s">
        <v>444</v>
      </c>
      <c r="B179" s="5">
        <v>34739</v>
      </c>
      <c r="C179" s="2" t="s">
        <v>279</v>
      </c>
      <c r="D179" s="2" t="s">
        <v>275</v>
      </c>
      <c r="E179" s="2" t="s">
        <v>260</v>
      </c>
    </row>
    <row r="180" spans="1:5" x14ac:dyDescent="0.2">
      <c r="A180" t="s">
        <v>445</v>
      </c>
      <c r="B180" s="5">
        <v>36907</v>
      </c>
      <c r="C180" s="2" t="s">
        <v>279</v>
      </c>
      <c r="D180" s="2" t="s">
        <v>259</v>
      </c>
      <c r="E180" s="2" t="s">
        <v>260</v>
      </c>
    </row>
    <row r="181" spans="1:5" x14ac:dyDescent="0.2">
      <c r="A181" t="s">
        <v>446</v>
      </c>
      <c r="B181" s="5">
        <v>40564</v>
      </c>
      <c r="C181" s="2" t="s">
        <v>264</v>
      </c>
      <c r="D181" s="2" t="s">
        <v>259</v>
      </c>
      <c r="E181" s="2" t="s">
        <v>260</v>
      </c>
    </row>
    <row r="182" spans="1:5" x14ac:dyDescent="0.2">
      <c r="A182" t="s">
        <v>447</v>
      </c>
      <c r="B182" s="5">
        <v>37600</v>
      </c>
      <c r="C182" s="2" t="s">
        <v>264</v>
      </c>
      <c r="D182" s="2" t="s">
        <v>267</v>
      </c>
      <c r="E182" s="2" t="s">
        <v>260</v>
      </c>
    </row>
    <row r="183" spans="1:5" x14ac:dyDescent="0.2">
      <c r="A183" t="s">
        <v>448</v>
      </c>
      <c r="B183" s="5">
        <v>39174</v>
      </c>
      <c r="C183" s="2" t="s">
        <v>264</v>
      </c>
      <c r="D183" s="2" t="s">
        <v>259</v>
      </c>
      <c r="E183" s="2" t="s">
        <v>260</v>
      </c>
    </row>
    <row r="184" spans="1:5" x14ac:dyDescent="0.2">
      <c r="A184" t="s">
        <v>449</v>
      </c>
      <c r="B184" s="5">
        <v>32785</v>
      </c>
      <c r="C184" s="2" t="s">
        <v>266</v>
      </c>
      <c r="D184" s="2" t="s">
        <v>259</v>
      </c>
      <c r="E184" s="2" t="s">
        <v>260</v>
      </c>
    </row>
    <row r="185" spans="1:5" x14ac:dyDescent="0.2">
      <c r="A185" t="s">
        <v>450</v>
      </c>
      <c r="B185" s="5">
        <v>29568</v>
      </c>
      <c r="C185" s="2" t="s">
        <v>279</v>
      </c>
      <c r="D185" s="2" t="s">
        <v>267</v>
      </c>
      <c r="E185" s="2" t="s">
        <v>260</v>
      </c>
    </row>
    <row r="186" spans="1:5" x14ac:dyDescent="0.2">
      <c r="A186" t="s">
        <v>451</v>
      </c>
      <c r="B186" s="5">
        <v>35833</v>
      </c>
      <c r="C186" s="2" t="s">
        <v>266</v>
      </c>
      <c r="D186" s="2" t="s">
        <v>259</v>
      </c>
      <c r="E186" s="2" t="s">
        <v>260</v>
      </c>
    </row>
    <row r="187" spans="1:5" x14ac:dyDescent="0.2">
      <c r="A187" t="s">
        <v>452</v>
      </c>
      <c r="B187" s="5">
        <v>29025</v>
      </c>
      <c r="C187" s="2" t="s">
        <v>264</v>
      </c>
      <c r="D187" s="2" t="s">
        <v>259</v>
      </c>
      <c r="E187" s="2" t="s">
        <v>260</v>
      </c>
    </row>
    <row r="188" spans="1:5" x14ac:dyDescent="0.2">
      <c r="A188" t="s">
        <v>453</v>
      </c>
      <c r="B188" s="5">
        <v>31631</v>
      </c>
      <c r="C188" s="2" t="s">
        <v>264</v>
      </c>
      <c r="D188" s="2" t="s">
        <v>267</v>
      </c>
      <c r="E188" s="2" t="s">
        <v>262</v>
      </c>
    </row>
    <row r="189" spans="1:5" x14ac:dyDescent="0.2">
      <c r="A189" t="s">
        <v>454</v>
      </c>
      <c r="B189" s="5">
        <v>29764</v>
      </c>
      <c r="C189" s="2" t="s">
        <v>266</v>
      </c>
      <c r="D189" s="2" t="s">
        <v>267</v>
      </c>
      <c r="E189" s="2" t="s">
        <v>260</v>
      </c>
    </row>
    <row r="190" spans="1:5" x14ac:dyDescent="0.2">
      <c r="A190" t="s">
        <v>455</v>
      </c>
      <c r="B190" s="5">
        <v>28528</v>
      </c>
      <c r="C190" s="2" t="s">
        <v>258</v>
      </c>
      <c r="D190" s="2" t="s">
        <v>267</v>
      </c>
      <c r="E190" s="2" t="s">
        <v>260</v>
      </c>
    </row>
    <row r="191" spans="1:5" x14ac:dyDescent="0.2">
      <c r="A191" t="s">
        <v>456</v>
      </c>
      <c r="B191" s="5">
        <v>38133</v>
      </c>
      <c r="C191" s="2" t="s">
        <v>266</v>
      </c>
      <c r="D191" s="2" t="s">
        <v>267</v>
      </c>
      <c r="E191" s="2" t="s">
        <v>260</v>
      </c>
    </row>
    <row r="192" spans="1:5" x14ac:dyDescent="0.2">
      <c r="A192" t="s">
        <v>457</v>
      </c>
      <c r="B192" s="5">
        <v>35868</v>
      </c>
      <c r="C192" s="2" t="s">
        <v>264</v>
      </c>
      <c r="D192" s="2" t="s">
        <v>259</v>
      </c>
      <c r="E192" s="2" t="s">
        <v>260</v>
      </c>
    </row>
    <row r="193" spans="1:5" x14ac:dyDescent="0.2">
      <c r="A193" t="s">
        <v>458</v>
      </c>
      <c r="B193" s="5">
        <v>37727</v>
      </c>
      <c r="C193" s="2" t="s">
        <v>279</v>
      </c>
      <c r="D193" s="2" t="s">
        <v>275</v>
      </c>
      <c r="E193" s="2" t="s">
        <v>260</v>
      </c>
    </row>
    <row r="194" spans="1:5" x14ac:dyDescent="0.2">
      <c r="A194" t="s">
        <v>459</v>
      </c>
      <c r="B194" s="5">
        <v>37726</v>
      </c>
      <c r="C194" s="2" t="s">
        <v>266</v>
      </c>
      <c r="D194" s="2" t="s">
        <v>259</v>
      </c>
      <c r="E194" s="2" t="s">
        <v>260</v>
      </c>
    </row>
    <row r="195" spans="1:5" x14ac:dyDescent="0.2">
      <c r="A195" t="s">
        <v>460</v>
      </c>
      <c r="B195" s="5">
        <v>35546</v>
      </c>
      <c r="C195" s="2" t="s">
        <v>266</v>
      </c>
      <c r="D195" s="2" t="s">
        <v>267</v>
      </c>
      <c r="E195" s="2" t="s">
        <v>262</v>
      </c>
    </row>
    <row r="196" spans="1:5" x14ac:dyDescent="0.2">
      <c r="A196" t="s">
        <v>461</v>
      </c>
      <c r="B196" s="5">
        <v>33189</v>
      </c>
      <c r="C196" s="2" t="s">
        <v>258</v>
      </c>
      <c r="D196" s="2" t="s">
        <v>267</v>
      </c>
      <c r="E196" s="2" t="s">
        <v>260</v>
      </c>
    </row>
    <row r="197" spans="1:5" x14ac:dyDescent="0.2">
      <c r="A197" t="s">
        <v>462</v>
      </c>
      <c r="B197" s="5">
        <v>34585</v>
      </c>
      <c r="C197" s="2" t="s">
        <v>264</v>
      </c>
      <c r="D197" s="2" t="s">
        <v>267</v>
      </c>
      <c r="E197" s="2" t="s">
        <v>260</v>
      </c>
    </row>
    <row r="198" spans="1:5" x14ac:dyDescent="0.2">
      <c r="A198" t="s">
        <v>463</v>
      </c>
      <c r="B198" s="5">
        <v>28045</v>
      </c>
      <c r="C198" s="2" t="s">
        <v>258</v>
      </c>
      <c r="D198" s="2" t="s">
        <v>259</v>
      </c>
      <c r="E198" s="2" t="s">
        <v>260</v>
      </c>
    </row>
    <row r="199" spans="1:5" x14ac:dyDescent="0.2">
      <c r="A199" t="s">
        <v>464</v>
      </c>
      <c r="B199" s="5">
        <v>34850</v>
      </c>
      <c r="C199" s="2" t="s">
        <v>264</v>
      </c>
      <c r="D199" s="2" t="s">
        <v>267</v>
      </c>
      <c r="E199" s="2" t="s">
        <v>260</v>
      </c>
    </row>
    <row r="200" spans="1:5" x14ac:dyDescent="0.2">
      <c r="A200" t="s">
        <v>465</v>
      </c>
      <c r="B200" s="5">
        <v>32803</v>
      </c>
      <c r="C200" s="2" t="s">
        <v>279</v>
      </c>
      <c r="D200" s="2" t="s">
        <v>267</v>
      </c>
      <c r="E200" s="2" t="s">
        <v>260</v>
      </c>
    </row>
    <row r="201" spans="1:5" x14ac:dyDescent="0.2">
      <c r="A201" t="s">
        <v>466</v>
      </c>
      <c r="B201" s="5">
        <v>33399</v>
      </c>
      <c r="C201" s="2" t="s">
        <v>266</v>
      </c>
      <c r="D201" s="2" t="s">
        <v>259</v>
      </c>
      <c r="E201" s="2" t="s">
        <v>260</v>
      </c>
    </row>
    <row r="202" spans="1:5" x14ac:dyDescent="0.2">
      <c r="A202" t="s">
        <v>467</v>
      </c>
      <c r="B202" s="5">
        <v>26310</v>
      </c>
      <c r="C202" s="2" t="s">
        <v>279</v>
      </c>
      <c r="D202" s="2" t="s">
        <v>259</v>
      </c>
      <c r="E202" s="2" t="s">
        <v>272</v>
      </c>
    </row>
    <row r="203" spans="1:5" x14ac:dyDescent="0.2">
      <c r="A203" t="s">
        <v>468</v>
      </c>
      <c r="B203" s="5">
        <v>35734</v>
      </c>
      <c r="C203" s="2" t="s">
        <v>279</v>
      </c>
      <c r="D203" s="2" t="s">
        <v>267</v>
      </c>
      <c r="E203" s="2" t="s">
        <v>260</v>
      </c>
    </row>
    <row r="204" spans="1:5" x14ac:dyDescent="0.2">
      <c r="A204" t="s">
        <v>469</v>
      </c>
      <c r="B204" s="5">
        <v>39029</v>
      </c>
      <c r="C204" s="2" t="s">
        <v>279</v>
      </c>
      <c r="D204" s="2" t="s">
        <v>259</v>
      </c>
      <c r="E204" s="2" t="s">
        <v>260</v>
      </c>
    </row>
    <row r="205" spans="1:5" x14ac:dyDescent="0.2">
      <c r="A205" t="s">
        <v>470</v>
      </c>
      <c r="B205" s="5">
        <v>29643</v>
      </c>
      <c r="C205" s="2" t="s">
        <v>279</v>
      </c>
      <c r="D205" s="2" t="s">
        <v>259</v>
      </c>
      <c r="E205" s="2" t="s">
        <v>260</v>
      </c>
    </row>
    <row r="206" spans="1:5" x14ac:dyDescent="0.2">
      <c r="A206" t="s">
        <v>471</v>
      </c>
      <c r="B206" s="5">
        <v>40920</v>
      </c>
      <c r="C206" s="2" t="s">
        <v>264</v>
      </c>
      <c r="D206" s="2" t="s">
        <v>267</v>
      </c>
      <c r="E206" s="2" t="s">
        <v>260</v>
      </c>
    </row>
    <row r="207" spans="1:5" x14ac:dyDescent="0.2">
      <c r="A207" t="s">
        <v>472</v>
      </c>
      <c r="B207" s="5">
        <v>27156</v>
      </c>
      <c r="C207" s="2" t="s">
        <v>264</v>
      </c>
      <c r="D207" s="2" t="s">
        <v>267</v>
      </c>
      <c r="E207" s="2" t="s">
        <v>272</v>
      </c>
    </row>
    <row r="208" spans="1:5" x14ac:dyDescent="0.2">
      <c r="A208" t="s">
        <v>473</v>
      </c>
      <c r="B208" s="5">
        <v>40568</v>
      </c>
      <c r="C208" s="2" t="s">
        <v>279</v>
      </c>
      <c r="D208" s="2" t="s">
        <v>259</v>
      </c>
      <c r="E208" s="2" t="s">
        <v>260</v>
      </c>
    </row>
    <row r="209" spans="1:5" x14ac:dyDescent="0.2">
      <c r="A209" t="s">
        <v>474</v>
      </c>
      <c r="B209" s="5">
        <v>33892</v>
      </c>
      <c r="C209" s="2" t="s">
        <v>258</v>
      </c>
      <c r="D209" s="2" t="s">
        <v>259</v>
      </c>
      <c r="E209" s="2" t="s">
        <v>260</v>
      </c>
    </row>
    <row r="210" spans="1:5" x14ac:dyDescent="0.2">
      <c r="A210" t="s">
        <v>475</v>
      </c>
      <c r="B210" s="5">
        <v>40149</v>
      </c>
      <c r="C210" s="2" t="s">
        <v>279</v>
      </c>
      <c r="D210" s="2" t="s">
        <v>267</v>
      </c>
      <c r="E210" s="2" t="s">
        <v>260</v>
      </c>
    </row>
    <row r="211" spans="1:5" x14ac:dyDescent="0.2">
      <c r="A211" t="s">
        <v>476</v>
      </c>
      <c r="B211" s="5">
        <v>29705</v>
      </c>
      <c r="C211" s="2" t="s">
        <v>279</v>
      </c>
      <c r="D211" s="2" t="s">
        <v>267</v>
      </c>
      <c r="E211" s="2" t="s">
        <v>260</v>
      </c>
    </row>
    <row r="212" spans="1:5" x14ac:dyDescent="0.2">
      <c r="A212" t="s">
        <v>477</v>
      </c>
      <c r="B212" s="5">
        <v>40825</v>
      </c>
      <c r="C212" s="2" t="s">
        <v>266</v>
      </c>
      <c r="D212" s="2" t="s">
        <v>275</v>
      </c>
      <c r="E212" s="2" t="s">
        <v>260</v>
      </c>
    </row>
    <row r="213" spans="1:5" x14ac:dyDescent="0.2">
      <c r="A213" t="s">
        <v>478</v>
      </c>
      <c r="B213" s="5">
        <v>34170</v>
      </c>
      <c r="C213" s="2" t="s">
        <v>279</v>
      </c>
      <c r="D213" s="2" t="s">
        <v>267</v>
      </c>
      <c r="E213" s="2" t="s">
        <v>260</v>
      </c>
    </row>
    <row r="214" spans="1:5" x14ac:dyDescent="0.2">
      <c r="A214" t="s">
        <v>479</v>
      </c>
      <c r="B214" s="5">
        <v>29324</v>
      </c>
      <c r="C214" s="2" t="s">
        <v>264</v>
      </c>
      <c r="D214" s="2" t="s">
        <v>267</v>
      </c>
      <c r="E214" s="2" t="s">
        <v>260</v>
      </c>
    </row>
    <row r="215" spans="1:5" x14ac:dyDescent="0.2">
      <c r="A215" t="s">
        <v>480</v>
      </c>
      <c r="B215" s="5">
        <v>29632</v>
      </c>
      <c r="C215" s="2" t="s">
        <v>258</v>
      </c>
      <c r="D215" s="2" t="s">
        <v>275</v>
      </c>
      <c r="E215" s="2" t="s">
        <v>260</v>
      </c>
    </row>
    <row r="216" spans="1:5" x14ac:dyDescent="0.2">
      <c r="A216" t="s">
        <v>481</v>
      </c>
      <c r="B216" s="5">
        <v>33238</v>
      </c>
      <c r="C216" s="2" t="s">
        <v>266</v>
      </c>
      <c r="D216" s="2" t="s">
        <v>267</v>
      </c>
      <c r="E216" s="2" t="s">
        <v>260</v>
      </c>
    </row>
    <row r="217" spans="1:5" x14ac:dyDescent="0.2">
      <c r="A217" t="s">
        <v>482</v>
      </c>
      <c r="B217" s="5">
        <v>40916</v>
      </c>
      <c r="C217" s="2" t="s">
        <v>266</v>
      </c>
      <c r="D217" s="2" t="s">
        <v>275</v>
      </c>
      <c r="E217" s="2" t="s">
        <v>260</v>
      </c>
    </row>
    <row r="218" spans="1:5" x14ac:dyDescent="0.2">
      <c r="A218" t="s">
        <v>483</v>
      </c>
      <c r="B218" s="5">
        <v>38485</v>
      </c>
      <c r="C218" s="2" t="s">
        <v>258</v>
      </c>
      <c r="D218" s="2" t="s">
        <v>267</v>
      </c>
      <c r="E218" s="2" t="s">
        <v>272</v>
      </c>
    </row>
    <row r="219" spans="1:5" x14ac:dyDescent="0.2">
      <c r="A219" t="s">
        <v>484</v>
      </c>
      <c r="B219" s="5">
        <v>35888</v>
      </c>
      <c r="C219" s="2" t="s">
        <v>264</v>
      </c>
      <c r="D219" s="2" t="s">
        <v>267</v>
      </c>
      <c r="E219" s="2" t="s">
        <v>262</v>
      </c>
    </row>
    <row r="220" spans="1:5" x14ac:dyDescent="0.2">
      <c r="A220" t="s">
        <v>485</v>
      </c>
      <c r="B220" s="5">
        <v>34555</v>
      </c>
      <c r="C220" s="2" t="s">
        <v>266</v>
      </c>
      <c r="D220" s="2" t="s">
        <v>259</v>
      </c>
      <c r="E220" s="2" t="s">
        <v>262</v>
      </c>
    </row>
    <row r="221" spans="1:5" x14ac:dyDescent="0.2">
      <c r="A221" t="s">
        <v>486</v>
      </c>
      <c r="B221" s="5">
        <v>40214</v>
      </c>
      <c r="C221" s="2" t="s">
        <v>264</v>
      </c>
      <c r="D221" s="2" t="s">
        <v>275</v>
      </c>
      <c r="E221" s="2" t="s">
        <v>260</v>
      </c>
    </row>
    <row r="222" spans="1:5" x14ac:dyDescent="0.2">
      <c r="A222" t="s">
        <v>487</v>
      </c>
      <c r="B222" s="5">
        <v>31932</v>
      </c>
      <c r="C222" s="2" t="s">
        <v>266</v>
      </c>
      <c r="D222" s="2" t="s">
        <v>275</v>
      </c>
      <c r="E222" s="2" t="s">
        <v>260</v>
      </c>
    </row>
    <row r="223" spans="1:5" x14ac:dyDescent="0.2">
      <c r="A223" t="s">
        <v>488</v>
      </c>
      <c r="B223" s="5">
        <v>32028</v>
      </c>
      <c r="C223" s="2" t="s">
        <v>266</v>
      </c>
      <c r="D223" s="2" t="s">
        <v>275</v>
      </c>
      <c r="E223" s="2" t="s">
        <v>260</v>
      </c>
    </row>
    <row r="224" spans="1:5" x14ac:dyDescent="0.2">
      <c r="A224" t="s">
        <v>489</v>
      </c>
      <c r="B224" s="5">
        <v>41192</v>
      </c>
      <c r="C224" s="2" t="s">
        <v>258</v>
      </c>
      <c r="D224" s="2" t="s">
        <v>259</v>
      </c>
      <c r="E224" s="2" t="s">
        <v>260</v>
      </c>
    </row>
    <row r="225" spans="1:5" x14ac:dyDescent="0.2">
      <c r="A225" t="s">
        <v>490</v>
      </c>
      <c r="B225" s="5">
        <v>31291</v>
      </c>
      <c r="C225" s="2" t="s">
        <v>266</v>
      </c>
      <c r="D225" s="2" t="s">
        <v>259</v>
      </c>
      <c r="E225" s="2" t="s">
        <v>260</v>
      </c>
    </row>
    <row r="226" spans="1:5" x14ac:dyDescent="0.2">
      <c r="A226" t="s">
        <v>491</v>
      </c>
      <c r="B226" s="5">
        <v>40862</v>
      </c>
      <c r="C226" s="2" t="s">
        <v>264</v>
      </c>
      <c r="D226" s="2" t="s">
        <v>267</v>
      </c>
      <c r="E226" s="2" t="s">
        <v>260</v>
      </c>
    </row>
    <row r="227" spans="1:5" x14ac:dyDescent="0.2">
      <c r="A227" t="s">
        <v>492</v>
      </c>
      <c r="B227" s="5">
        <v>33130</v>
      </c>
      <c r="C227" s="2" t="s">
        <v>266</v>
      </c>
      <c r="D227" s="2" t="s">
        <v>267</v>
      </c>
      <c r="E227" s="2" t="s">
        <v>260</v>
      </c>
    </row>
    <row r="228" spans="1:5" x14ac:dyDescent="0.2">
      <c r="A228" t="s">
        <v>493</v>
      </c>
      <c r="B228" s="5">
        <v>26918</v>
      </c>
      <c r="C228" s="2" t="s">
        <v>264</v>
      </c>
      <c r="D228" s="2" t="s">
        <v>267</v>
      </c>
      <c r="E228" s="2" t="s">
        <v>260</v>
      </c>
    </row>
    <row r="229" spans="1:5" x14ac:dyDescent="0.2">
      <c r="A229" t="s">
        <v>494</v>
      </c>
      <c r="B229" s="5">
        <v>31949</v>
      </c>
      <c r="C229" s="2" t="s">
        <v>279</v>
      </c>
      <c r="D229" s="2" t="s">
        <v>267</v>
      </c>
      <c r="E229" s="2" t="s">
        <v>260</v>
      </c>
    </row>
    <row r="230" spans="1:5" x14ac:dyDescent="0.2">
      <c r="A230" t="s">
        <v>495</v>
      </c>
      <c r="B230" s="5">
        <v>26814</v>
      </c>
      <c r="C230" s="2" t="s">
        <v>264</v>
      </c>
      <c r="D230" s="2" t="s">
        <v>267</v>
      </c>
      <c r="E230" s="2" t="s">
        <v>260</v>
      </c>
    </row>
    <row r="231" spans="1:5" x14ac:dyDescent="0.2">
      <c r="A231" t="s">
        <v>496</v>
      </c>
      <c r="B231" s="5">
        <v>30050</v>
      </c>
      <c r="C231" s="2" t="s">
        <v>266</v>
      </c>
      <c r="D231" s="2" t="s">
        <v>259</v>
      </c>
      <c r="E231" s="2" t="s">
        <v>260</v>
      </c>
    </row>
    <row r="232" spans="1:5" x14ac:dyDescent="0.2">
      <c r="A232" t="s">
        <v>497</v>
      </c>
      <c r="B232" s="5">
        <v>33910</v>
      </c>
      <c r="C232" s="2" t="s">
        <v>264</v>
      </c>
      <c r="D232" s="2" t="s">
        <v>267</v>
      </c>
      <c r="E232" s="2" t="s">
        <v>260</v>
      </c>
    </row>
    <row r="233" spans="1:5" x14ac:dyDescent="0.2">
      <c r="A233" t="s">
        <v>498</v>
      </c>
      <c r="B233" s="5">
        <v>28166</v>
      </c>
      <c r="C233" s="2" t="s">
        <v>279</v>
      </c>
      <c r="D233" s="2" t="s">
        <v>259</v>
      </c>
      <c r="E233" s="2" t="s">
        <v>260</v>
      </c>
    </row>
    <row r="234" spans="1:5" x14ac:dyDescent="0.2">
      <c r="A234" t="s">
        <v>499</v>
      </c>
      <c r="B234" s="5">
        <v>31843</v>
      </c>
      <c r="C234" s="2" t="s">
        <v>258</v>
      </c>
      <c r="D234" s="2" t="s">
        <v>267</v>
      </c>
      <c r="E234" s="2" t="s">
        <v>260</v>
      </c>
    </row>
    <row r="235" spans="1:5" x14ac:dyDescent="0.2">
      <c r="A235" t="s">
        <v>500</v>
      </c>
      <c r="B235" s="5">
        <v>38729</v>
      </c>
      <c r="C235" s="2" t="s">
        <v>258</v>
      </c>
      <c r="D235" s="2" t="s">
        <v>259</v>
      </c>
      <c r="E235" s="2" t="s">
        <v>260</v>
      </c>
    </row>
    <row r="236" spans="1:5" x14ac:dyDescent="0.2">
      <c r="A236" t="s">
        <v>501</v>
      </c>
      <c r="B236" s="5">
        <v>31602</v>
      </c>
      <c r="C236" s="2" t="s">
        <v>258</v>
      </c>
      <c r="D236" s="2" t="s">
        <v>275</v>
      </c>
      <c r="E236" s="2" t="s">
        <v>260</v>
      </c>
    </row>
    <row r="237" spans="1:5" x14ac:dyDescent="0.2">
      <c r="A237" t="s">
        <v>502</v>
      </c>
      <c r="B237" s="5">
        <v>34343</v>
      </c>
      <c r="C237" s="2" t="s">
        <v>266</v>
      </c>
      <c r="D237" s="2" t="s">
        <v>259</v>
      </c>
      <c r="E237" s="2" t="s">
        <v>260</v>
      </c>
    </row>
    <row r="238" spans="1:5" x14ac:dyDescent="0.2">
      <c r="A238" t="s">
        <v>503</v>
      </c>
      <c r="B238" s="5">
        <v>28153</v>
      </c>
      <c r="C238" s="2" t="s">
        <v>266</v>
      </c>
      <c r="D238" s="2" t="s">
        <v>267</v>
      </c>
      <c r="E238" s="2" t="s">
        <v>260</v>
      </c>
    </row>
    <row r="239" spans="1:5" x14ac:dyDescent="0.2">
      <c r="A239" t="s">
        <v>504</v>
      </c>
      <c r="B239" s="5">
        <v>28619</v>
      </c>
      <c r="C239" s="2" t="s">
        <v>264</v>
      </c>
      <c r="D239" s="2" t="s">
        <v>275</v>
      </c>
      <c r="E239" s="2" t="s">
        <v>260</v>
      </c>
    </row>
    <row r="240" spans="1:5" x14ac:dyDescent="0.2">
      <c r="A240" t="s">
        <v>505</v>
      </c>
      <c r="B240" s="5">
        <v>29901</v>
      </c>
      <c r="C240" s="2" t="s">
        <v>264</v>
      </c>
      <c r="D240" s="2" t="s">
        <v>267</v>
      </c>
      <c r="E240" s="2" t="s">
        <v>260</v>
      </c>
    </row>
    <row r="241" spans="1:5" x14ac:dyDescent="0.2">
      <c r="A241" t="s">
        <v>506</v>
      </c>
      <c r="B241" s="5">
        <v>30079</v>
      </c>
      <c r="C241" s="2" t="s">
        <v>266</v>
      </c>
      <c r="D241" s="2" t="s">
        <v>259</v>
      </c>
      <c r="E241" s="2" t="s">
        <v>260</v>
      </c>
    </row>
    <row r="242" spans="1:5" x14ac:dyDescent="0.2">
      <c r="A242" t="s">
        <v>507</v>
      </c>
      <c r="B242" s="5">
        <v>36436</v>
      </c>
      <c r="C242" s="2" t="s">
        <v>266</v>
      </c>
      <c r="D242" s="2" t="s">
        <v>275</v>
      </c>
      <c r="E242" s="2" t="s">
        <v>262</v>
      </c>
    </row>
    <row r="243" spans="1:5" x14ac:dyDescent="0.2">
      <c r="A243" t="s">
        <v>508</v>
      </c>
      <c r="B243" s="5">
        <v>40591</v>
      </c>
      <c r="C243" s="2" t="s">
        <v>264</v>
      </c>
      <c r="D243" s="2" t="s">
        <v>267</v>
      </c>
      <c r="E243" s="2" t="s">
        <v>260</v>
      </c>
    </row>
    <row r="244" spans="1:5" x14ac:dyDescent="0.2">
      <c r="A244" t="s">
        <v>509</v>
      </c>
      <c r="B244" s="5">
        <v>26619</v>
      </c>
      <c r="C244" s="2" t="s">
        <v>279</v>
      </c>
      <c r="D244" s="2" t="s">
        <v>267</v>
      </c>
      <c r="E244" s="2" t="s">
        <v>260</v>
      </c>
    </row>
    <row r="245" spans="1:5" x14ac:dyDescent="0.2">
      <c r="A245" t="s">
        <v>510</v>
      </c>
      <c r="B245" s="5">
        <v>30837</v>
      </c>
      <c r="C245" s="2" t="s">
        <v>264</v>
      </c>
      <c r="D245" s="2" t="s">
        <v>267</v>
      </c>
      <c r="E245" s="2" t="s">
        <v>260</v>
      </c>
    </row>
    <row r="246" spans="1:5" x14ac:dyDescent="0.2">
      <c r="A246" t="s">
        <v>410</v>
      </c>
      <c r="B246" s="5">
        <v>35176</v>
      </c>
      <c r="C246" s="2" t="s">
        <v>264</v>
      </c>
      <c r="D246" s="2" t="s">
        <v>259</v>
      </c>
      <c r="E246" s="2" t="s">
        <v>272</v>
      </c>
    </row>
    <row r="247" spans="1:5" x14ac:dyDescent="0.2">
      <c r="A247" t="s">
        <v>511</v>
      </c>
      <c r="B247" s="5">
        <v>28425</v>
      </c>
      <c r="C247" s="2" t="s">
        <v>279</v>
      </c>
      <c r="D247" s="2" t="s">
        <v>275</v>
      </c>
      <c r="E247" s="2" t="s">
        <v>260</v>
      </c>
    </row>
    <row r="248" spans="1:5" x14ac:dyDescent="0.2">
      <c r="A248" t="s">
        <v>512</v>
      </c>
      <c r="B248" s="5">
        <v>29402</v>
      </c>
      <c r="C248" s="2" t="s">
        <v>258</v>
      </c>
      <c r="D248" s="2" t="s">
        <v>267</v>
      </c>
      <c r="E248" s="2" t="s">
        <v>260</v>
      </c>
    </row>
    <row r="249" spans="1:5" x14ac:dyDescent="0.2">
      <c r="A249" t="s">
        <v>513</v>
      </c>
      <c r="B249" s="5">
        <v>36322</v>
      </c>
      <c r="C249" s="2" t="s">
        <v>258</v>
      </c>
      <c r="D249" s="2" t="s">
        <v>275</v>
      </c>
      <c r="E249" s="2" t="s">
        <v>260</v>
      </c>
    </row>
    <row r="250" spans="1:5" x14ac:dyDescent="0.2">
      <c r="A250" t="s">
        <v>514</v>
      </c>
      <c r="B250" s="5">
        <v>32331</v>
      </c>
      <c r="C250" s="2" t="s">
        <v>266</v>
      </c>
      <c r="D250" s="2" t="s">
        <v>267</v>
      </c>
      <c r="E250" s="2" t="s">
        <v>260</v>
      </c>
    </row>
    <row r="251" spans="1:5" x14ac:dyDescent="0.2">
      <c r="A251" t="s">
        <v>515</v>
      </c>
      <c r="B251" s="5">
        <v>40509</v>
      </c>
      <c r="C251" s="2" t="s">
        <v>258</v>
      </c>
      <c r="D251" s="2" t="s">
        <v>259</v>
      </c>
      <c r="E251" s="2" t="s">
        <v>260</v>
      </c>
    </row>
    <row r="252" spans="1:5" x14ac:dyDescent="0.2">
      <c r="A252" t="s">
        <v>516</v>
      </c>
      <c r="B252" s="5">
        <v>27261</v>
      </c>
      <c r="C252" s="2" t="s">
        <v>279</v>
      </c>
      <c r="D252" s="2" t="s">
        <v>259</v>
      </c>
      <c r="E252" s="2" t="s">
        <v>260</v>
      </c>
    </row>
    <row r="253" spans="1:5" x14ac:dyDescent="0.2">
      <c r="A253" t="s">
        <v>517</v>
      </c>
      <c r="B253" s="5">
        <v>36598</v>
      </c>
      <c r="C253" s="2" t="s">
        <v>266</v>
      </c>
      <c r="D253" s="2" t="s">
        <v>267</v>
      </c>
      <c r="E253" s="2" t="s">
        <v>262</v>
      </c>
    </row>
    <row r="254" spans="1:5" x14ac:dyDescent="0.2">
      <c r="A254" t="s">
        <v>518</v>
      </c>
      <c r="B254" s="5">
        <v>30379</v>
      </c>
      <c r="C254" s="2" t="s">
        <v>279</v>
      </c>
      <c r="D254" s="2" t="s">
        <v>259</v>
      </c>
      <c r="E254" s="2" t="s">
        <v>260</v>
      </c>
    </row>
    <row r="255" spans="1:5" x14ac:dyDescent="0.2">
      <c r="A255" t="s">
        <v>519</v>
      </c>
      <c r="B255" s="5">
        <v>28915</v>
      </c>
      <c r="C255" s="2" t="s">
        <v>264</v>
      </c>
      <c r="D255" s="2" t="s">
        <v>275</v>
      </c>
      <c r="E255" s="2" t="s">
        <v>260</v>
      </c>
    </row>
    <row r="256" spans="1:5" x14ac:dyDescent="0.2">
      <c r="A256" t="s">
        <v>520</v>
      </c>
      <c r="B256" s="5">
        <v>33652</v>
      </c>
      <c r="C256" s="2" t="s">
        <v>279</v>
      </c>
      <c r="D256" s="2" t="s">
        <v>275</v>
      </c>
      <c r="E256" s="2" t="s">
        <v>260</v>
      </c>
    </row>
    <row r="257" spans="1:5" x14ac:dyDescent="0.2">
      <c r="A257" t="s">
        <v>521</v>
      </c>
      <c r="B257" s="5">
        <v>28169</v>
      </c>
      <c r="C257" s="2" t="s">
        <v>279</v>
      </c>
      <c r="D257" s="2" t="s">
        <v>267</v>
      </c>
      <c r="E257" s="2" t="s">
        <v>260</v>
      </c>
    </row>
    <row r="258" spans="1:5" x14ac:dyDescent="0.2">
      <c r="A258" t="s">
        <v>522</v>
      </c>
      <c r="B258" s="5">
        <v>28597</v>
      </c>
      <c r="C258" s="2" t="s">
        <v>258</v>
      </c>
      <c r="D258" s="2" t="s">
        <v>267</v>
      </c>
      <c r="E258" s="2" t="s">
        <v>260</v>
      </c>
    </row>
    <row r="259" spans="1:5" x14ac:dyDescent="0.2">
      <c r="A259" t="s">
        <v>523</v>
      </c>
      <c r="B259" s="5">
        <v>33851</v>
      </c>
      <c r="C259" s="2" t="s">
        <v>264</v>
      </c>
      <c r="D259" s="2" t="s">
        <v>267</v>
      </c>
      <c r="E259" s="2" t="s">
        <v>260</v>
      </c>
    </row>
    <row r="260" spans="1:5" x14ac:dyDescent="0.2">
      <c r="A260" t="s">
        <v>524</v>
      </c>
      <c r="B260" s="5">
        <v>28382</v>
      </c>
      <c r="C260" s="2" t="s">
        <v>258</v>
      </c>
      <c r="D260" s="2" t="s">
        <v>267</v>
      </c>
      <c r="E260" s="2" t="s">
        <v>260</v>
      </c>
    </row>
    <row r="261" spans="1:5" x14ac:dyDescent="0.2">
      <c r="A261" t="s">
        <v>525</v>
      </c>
      <c r="B261" s="5">
        <v>28895</v>
      </c>
      <c r="C261" s="2" t="s">
        <v>266</v>
      </c>
      <c r="D261" s="2" t="s">
        <v>275</v>
      </c>
      <c r="E261" s="2" t="s">
        <v>260</v>
      </c>
    </row>
    <row r="262" spans="1:5" x14ac:dyDescent="0.2">
      <c r="A262" t="s">
        <v>526</v>
      </c>
      <c r="B262" s="5">
        <v>41190</v>
      </c>
      <c r="C262" s="2" t="s">
        <v>279</v>
      </c>
      <c r="D262" s="2" t="s">
        <v>259</v>
      </c>
      <c r="E262" s="2" t="s">
        <v>260</v>
      </c>
    </row>
    <row r="263" spans="1:5" x14ac:dyDescent="0.2">
      <c r="A263" t="s">
        <v>527</v>
      </c>
      <c r="B263" s="5">
        <v>38265</v>
      </c>
      <c r="C263" s="2" t="s">
        <v>266</v>
      </c>
      <c r="D263" s="2" t="s">
        <v>259</v>
      </c>
      <c r="E263" s="2" t="s">
        <v>260</v>
      </c>
    </row>
    <row r="264" spans="1:5" x14ac:dyDescent="0.2">
      <c r="A264" t="s">
        <v>528</v>
      </c>
      <c r="B264" s="5">
        <v>26807</v>
      </c>
      <c r="C264" s="2" t="s">
        <v>258</v>
      </c>
      <c r="D264" s="2" t="s">
        <v>267</v>
      </c>
      <c r="E264" s="2" t="s">
        <v>260</v>
      </c>
    </row>
    <row r="265" spans="1:5" x14ac:dyDescent="0.2">
      <c r="A265" t="s">
        <v>529</v>
      </c>
      <c r="B265" s="5">
        <v>35558</v>
      </c>
      <c r="C265" s="2" t="s">
        <v>258</v>
      </c>
      <c r="D265" s="2" t="s">
        <v>267</v>
      </c>
      <c r="E265" s="2" t="s">
        <v>260</v>
      </c>
    </row>
    <row r="266" spans="1:5" x14ac:dyDescent="0.2">
      <c r="A266" t="s">
        <v>530</v>
      </c>
      <c r="B266" s="5">
        <v>40828</v>
      </c>
      <c r="C266" s="2" t="s">
        <v>279</v>
      </c>
      <c r="D266" s="2" t="s">
        <v>275</v>
      </c>
      <c r="E266" s="2" t="s">
        <v>272</v>
      </c>
    </row>
    <row r="267" spans="1:5" x14ac:dyDescent="0.2">
      <c r="A267" t="s">
        <v>531</v>
      </c>
      <c r="B267" s="5">
        <v>34924</v>
      </c>
      <c r="C267" s="2" t="s">
        <v>264</v>
      </c>
      <c r="D267" s="2" t="s">
        <v>267</v>
      </c>
      <c r="E267" s="2" t="s">
        <v>260</v>
      </c>
    </row>
    <row r="268" spans="1:5" x14ac:dyDescent="0.2">
      <c r="A268" t="s">
        <v>532</v>
      </c>
      <c r="B268" s="5">
        <v>39035</v>
      </c>
      <c r="C268" s="2" t="s">
        <v>279</v>
      </c>
      <c r="D268" s="2" t="s">
        <v>267</v>
      </c>
      <c r="E268" s="2" t="s">
        <v>260</v>
      </c>
    </row>
    <row r="269" spans="1:5" x14ac:dyDescent="0.2">
      <c r="A269" t="s">
        <v>533</v>
      </c>
      <c r="B269" s="5">
        <v>34484</v>
      </c>
      <c r="C269" s="2" t="s">
        <v>279</v>
      </c>
      <c r="D269" s="2" t="s">
        <v>275</v>
      </c>
      <c r="E269" s="2" t="s">
        <v>272</v>
      </c>
    </row>
    <row r="270" spans="1:5" x14ac:dyDescent="0.2">
      <c r="A270" t="s">
        <v>534</v>
      </c>
      <c r="B270" s="5">
        <v>31675</v>
      </c>
      <c r="C270" s="2" t="s">
        <v>258</v>
      </c>
      <c r="D270" s="2" t="s">
        <v>259</v>
      </c>
      <c r="E270" s="2" t="s">
        <v>260</v>
      </c>
    </row>
    <row r="271" spans="1:5" x14ac:dyDescent="0.2">
      <c r="A271" t="s">
        <v>535</v>
      </c>
      <c r="B271" s="5">
        <v>30965</v>
      </c>
      <c r="C271" s="2" t="s">
        <v>264</v>
      </c>
      <c r="D271" s="2" t="s">
        <v>267</v>
      </c>
      <c r="E271" s="2" t="s">
        <v>260</v>
      </c>
    </row>
    <row r="272" spans="1:5" x14ac:dyDescent="0.2">
      <c r="A272" t="s">
        <v>536</v>
      </c>
      <c r="B272" s="5">
        <v>34319</v>
      </c>
      <c r="C272" s="2" t="s">
        <v>258</v>
      </c>
      <c r="D272" s="2" t="s">
        <v>259</v>
      </c>
      <c r="E272" s="2" t="s">
        <v>260</v>
      </c>
    </row>
    <row r="273" spans="1:5" x14ac:dyDescent="0.2">
      <c r="A273" t="s">
        <v>537</v>
      </c>
      <c r="B273" s="5">
        <v>40794</v>
      </c>
      <c r="C273" s="2" t="s">
        <v>266</v>
      </c>
      <c r="D273" s="2" t="s">
        <v>275</v>
      </c>
      <c r="E273" s="2" t="s">
        <v>260</v>
      </c>
    </row>
    <row r="274" spans="1:5" x14ac:dyDescent="0.2">
      <c r="A274" t="s">
        <v>538</v>
      </c>
      <c r="B274" s="5">
        <v>32755</v>
      </c>
      <c r="C274" s="2" t="s">
        <v>264</v>
      </c>
      <c r="D274" s="2" t="s">
        <v>267</v>
      </c>
      <c r="E274" s="2" t="s">
        <v>260</v>
      </c>
    </row>
    <row r="275" spans="1:5" x14ac:dyDescent="0.2">
      <c r="A275" t="s">
        <v>539</v>
      </c>
      <c r="B275" s="5">
        <v>41029</v>
      </c>
      <c r="C275" s="2" t="s">
        <v>266</v>
      </c>
      <c r="D275" s="2" t="s">
        <v>267</v>
      </c>
      <c r="E275" s="2" t="s">
        <v>260</v>
      </c>
    </row>
    <row r="276" spans="1:5" x14ac:dyDescent="0.2">
      <c r="A276" t="s">
        <v>540</v>
      </c>
      <c r="B276" s="5">
        <v>32728</v>
      </c>
      <c r="C276" s="2" t="s">
        <v>264</v>
      </c>
      <c r="D276" s="2" t="s">
        <v>267</v>
      </c>
      <c r="E276" s="2" t="s">
        <v>260</v>
      </c>
    </row>
    <row r="277" spans="1:5" x14ac:dyDescent="0.2">
      <c r="A277" t="s">
        <v>541</v>
      </c>
      <c r="B277" s="5">
        <v>28937</v>
      </c>
      <c r="C277" s="2" t="s">
        <v>279</v>
      </c>
      <c r="D277" s="2" t="s">
        <v>275</v>
      </c>
      <c r="E277" s="2" t="s">
        <v>260</v>
      </c>
    </row>
    <row r="278" spans="1:5" x14ac:dyDescent="0.2">
      <c r="A278" t="s">
        <v>542</v>
      </c>
      <c r="B278" s="5">
        <v>39744</v>
      </c>
      <c r="C278" s="2" t="s">
        <v>266</v>
      </c>
      <c r="D278" s="2" t="s">
        <v>259</v>
      </c>
      <c r="E278" s="2" t="s">
        <v>260</v>
      </c>
    </row>
    <row r="279" spans="1:5" x14ac:dyDescent="0.2">
      <c r="A279" t="s">
        <v>543</v>
      </c>
      <c r="B279" s="5">
        <v>36992</v>
      </c>
      <c r="C279" s="2" t="s">
        <v>264</v>
      </c>
      <c r="D279" s="2" t="s">
        <v>259</v>
      </c>
      <c r="E279" s="2" t="s">
        <v>260</v>
      </c>
    </row>
    <row r="280" spans="1:5" x14ac:dyDescent="0.2">
      <c r="A280" t="s">
        <v>544</v>
      </c>
      <c r="B280" s="5">
        <v>37315</v>
      </c>
      <c r="C280" s="2" t="s">
        <v>264</v>
      </c>
      <c r="D280" s="2" t="s">
        <v>259</v>
      </c>
      <c r="E280" s="2" t="s">
        <v>260</v>
      </c>
    </row>
    <row r="281" spans="1:5" x14ac:dyDescent="0.2">
      <c r="A281" t="s">
        <v>545</v>
      </c>
      <c r="B281" s="5">
        <v>29311</v>
      </c>
      <c r="C281" s="2" t="s">
        <v>258</v>
      </c>
      <c r="D281" s="2" t="s">
        <v>259</v>
      </c>
      <c r="E281" s="2" t="s">
        <v>260</v>
      </c>
    </row>
    <row r="282" spans="1:5" x14ac:dyDescent="0.2">
      <c r="A282" t="s">
        <v>546</v>
      </c>
      <c r="B282" s="5">
        <v>40744</v>
      </c>
      <c r="C282" s="2" t="s">
        <v>258</v>
      </c>
      <c r="D282" s="2" t="s">
        <v>267</v>
      </c>
      <c r="E282" s="2" t="s">
        <v>260</v>
      </c>
    </row>
    <row r="283" spans="1:5" x14ac:dyDescent="0.2">
      <c r="A283" t="s">
        <v>547</v>
      </c>
      <c r="B283" s="5">
        <v>37534</v>
      </c>
      <c r="C283" s="2" t="s">
        <v>264</v>
      </c>
      <c r="D283" s="2" t="s">
        <v>267</v>
      </c>
      <c r="E283" s="2" t="s">
        <v>262</v>
      </c>
    </row>
    <row r="284" spans="1:5" x14ac:dyDescent="0.2">
      <c r="A284" t="s">
        <v>548</v>
      </c>
      <c r="B284" s="5">
        <v>30521</v>
      </c>
      <c r="C284" s="2" t="s">
        <v>264</v>
      </c>
      <c r="D284" s="2" t="s">
        <v>259</v>
      </c>
      <c r="E284" s="2" t="s">
        <v>260</v>
      </c>
    </row>
    <row r="285" spans="1:5" x14ac:dyDescent="0.2">
      <c r="A285" t="s">
        <v>549</v>
      </c>
      <c r="B285" s="5">
        <v>37571</v>
      </c>
      <c r="C285" s="2" t="s">
        <v>279</v>
      </c>
      <c r="D285" s="2" t="s">
        <v>259</v>
      </c>
      <c r="E285" s="2" t="s">
        <v>260</v>
      </c>
    </row>
    <row r="286" spans="1:5" x14ac:dyDescent="0.2">
      <c r="A286" t="s">
        <v>550</v>
      </c>
      <c r="B286" s="5">
        <v>30806</v>
      </c>
      <c r="C286" s="2" t="s">
        <v>264</v>
      </c>
      <c r="D286" s="2" t="s">
        <v>267</v>
      </c>
      <c r="E286" s="2" t="s">
        <v>260</v>
      </c>
    </row>
    <row r="287" spans="1:5" x14ac:dyDescent="0.2">
      <c r="A287" t="s">
        <v>551</v>
      </c>
      <c r="B287" s="5">
        <v>35018</v>
      </c>
      <c r="C287" s="2" t="s">
        <v>264</v>
      </c>
      <c r="D287" s="2" t="s">
        <v>267</v>
      </c>
      <c r="E287" s="2" t="s">
        <v>260</v>
      </c>
    </row>
    <row r="288" spans="1:5" x14ac:dyDescent="0.2">
      <c r="A288" t="s">
        <v>552</v>
      </c>
      <c r="B288" s="5">
        <v>33981</v>
      </c>
      <c r="C288" s="2" t="s">
        <v>264</v>
      </c>
      <c r="D288" s="2" t="s">
        <v>267</v>
      </c>
      <c r="E288" s="2" t="s">
        <v>260</v>
      </c>
    </row>
    <row r="289" spans="1:5" x14ac:dyDescent="0.2">
      <c r="A289" t="s">
        <v>553</v>
      </c>
      <c r="B289" s="5">
        <v>27978</v>
      </c>
      <c r="C289" s="2" t="s">
        <v>264</v>
      </c>
      <c r="D289" s="2" t="s">
        <v>275</v>
      </c>
      <c r="E289" s="2" t="s">
        <v>260</v>
      </c>
    </row>
    <row r="290" spans="1:5" x14ac:dyDescent="0.2">
      <c r="A290" t="s">
        <v>554</v>
      </c>
      <c r="B290" s="5">
        <v>30092</v>
      </c>
      <c r="C290" s="2" t="s">
        <v>266</v>
      </c>
      <c r="D290" s="2" t="s">
        <v>259</v>
      </c>
      <c r="E290" s="2" t="s">
        <v>260</v>
      </c>
    </row>
    <row r="291" spans="1:5" x14ac:dyDescent="0.2">
      <c r="A291" t="s">
        <v>555</v>
      </c>
      <c r="B291" s="5">
        <v>31627</v>
      </c>
      <c r="C291" s="2" t="s">
        <v>266</v>
      </c>
      <c r="D291" s="2" t="s">
        <v>259</v>
      </c>
      <c r="E291" s="2" t="s">
        <v>260</v>
      </c>
    </row>
    <row r="292" spans="1:5" x14ac:dyDescent="0.2">
      <c r="A292" t="s">
        <v>556</v>
      </c>
      <c r="B292" s="5">
        <v>34726</v>
      </c>
      <c r="C292" s="2" t="s">
        <v>266</v>
      </c>
      <c r="D292" s="2" t="s">
        <v>267</v>
      </c>
      <c r="E292" s="2" t="s">
        <v>260</v>
      </c>
    </row>
    <row r="293" spans="1:5" x14ac:dyDescent="0.2">
      <c r="A293" t="s">
        <v>557</v>
      </c>
      <c r="B293" s="5">
        <v>39360</v>
      </c>
      <c r="C293" s="2" t="s">
        <v>258</v>
      </c>
      <c r="D293" s="2" t="s">
        <v>267</v>
      </c>
      <c r="E293" s="2" t="s">
        <v>260</v>
      </c>
    </row>
    <row r="294" spans="1:5" x14ac:dyDescent="0.2">
      <c r="A294" t="s">
        <v>558</v>
      </c>
      <c r="B294" s="5">
        <v>32739</v>
      </c>
      <c r="C294" s="2" t="s">
        <v>258</v>
      </c>
      <c r="D294" s="2" t="s">
        <v>267</v>
      </c>
      <c r="E294" s="2" t="s">
        <v>260</v>
      </c>
    </row>
    <row r="295" spans="1:5" x14ac:dyDescent="0.2">
      <c r="A295" t="s">
        <v>559</v>
      </c>
      <c r="B295" s="5">
        <v>33914</v>
      </c>
      <c r="C295" s="2" t="s">
        <v>264</v>
      </c>
      <c r="D295" s="2" t="s">
        <v>267</v>
      </c>
      <c r="E295" s="2" t="s">
        <v>260</v>
      </c>
    </row>
    <row r="296" spans="1:5" x14ac:dyDescent="0.2">
      <c r="A296" t="s">
        <v>560</v>
      </c>
      <c r="B296" s="5">
        <v>26304</v>
      </c>
      <c r="C296" s="2" t="s">
        <v>258</v>
      </c>
      <c r="D296" s="2" t="s">
        <v>275</v>
      </c>
      <c r="E296" s="2" t="s">
        <v>260</v>
      </c>
    </row>
    <row r="297" spans="1:5" x14ac:dyDescent="0.2">
      <c r="A297" t="s">
        <v>561</v>
      </c>
      <c r="B297" s="5">
        <v>27794</v>
      </c>
      <c r="C297" s="2" t="s">
        <v>258</v>
      </c>
      <c r="D297" s="2" t="s">
        <v>259</v>
      </c>
      <c r="E297" s="2" t="s">
        <v>260</v>
      </c>
    </row>
    <row r="298" spans="1:5" x14ac:dyDescent="0.2">
      <c r="A298" t="s">
        <v>562</v>
      </c>
      <c r="B298" s="5">
        <v>29339</v>
      </c>
      <c r="C298" s="2" t="s">
        <v>279</v>
      </c>
      <c r="D298" s="2" t="s">
        <v>267</v>
      </c>
      <c r="E298" s="2" t="s">
        <v>262</v>
      </c>
    </row>
    <row r="299" spans="1:5" x14ac:dyDescent="0.2">
      <c r="A299" t="s">
        <v>563</v>
      </c>
      <c r="B299" s="5">
        <v>40679</v>
      </c>
      <c r="C299" s="2" t="s">
        <v>266</v>
      </c>
      <c r="D299" s="2" t="s">
        <v>259</v>
      </c>
      <c r="E299" s="2" t="s">
        <v>260</v>
      </c>
    </row>
    <row r="300" spans="1:5" x14ac:dyDescent="0.2">
      <c r="A300" t="s">
        <v>564</v>
      </c>
      <c r="B300" s="5">
        <v>32298</v>
      </c>
      <c r="C300" s="2" t="s">
        <v>264</v>
      </c>
      <c r="D300" s="2" t="s">
        <v>275</v>
      </c>
      <c r="E300" s="2" t="s">
        <v>262</v>
      </c>
    </row>
    <row r="301" spans="1:5" x14ac:dyDescent="0.2">
      <c r="A301" t="s">
        <v>565</v>
      </c>
      <c r="B301" s="5">
        <v>36078</v>
      </c>
      <c r="C301" s="2" t="s">
        <v>266</v>
      </c>
      <c r="D301" s="2" t="s">
        <v>259</v>
      </c>
      <c r="E301" s="2" t="s">
        <v>260</v>
      </c>
    </row>
    <row r="302" spans="1:5" x14ac:dyDescent="0.2">
      <c r="A302" t="s">
        <v>566</v>
      </c>
      <c r="B302" s="5">
        <v>39727</v>
      </c>
      <c r="C302" s="2" t="s">
        <v>264</v>
      </c>
      <c r="D302" s="2" t="s">
        <v>259</v>
      </c>
      <c r="E302" s="2" t="s">
        <v>262</v>
      </c>
    </row>
    <row r="303" spans="1:5" x14ac:dyDescent="0.2">
      <c r="A303" t="s">
        <v>567</v>
      </c>
      <c r="B303" s="5">
        <v>26815</v>
      </c>
      <c r="C303" s="2" t="s">
        <v>266</v>
      </c>
      <c r="D303" s="2" t="s">
        <v>267</v>
      </c>
      <c r="E303" s="2" t="s">
        <v>260</v>
      </c>
    </row>
    <row r="304" spans="1:5" x14ac:dyDescent="0.2">
      <c r="A304" t="s">
        <v>568</v>
      </c>
      <c r="B304" s="5">
        <v>34702</v>
      </c>
      <c r="C304" s="2" t="s">
        <v>258</v>
      </c>
      <c r="D304" s="2" t="s">
        <v>275</v>
      </c>
      <c r="E304" s="2" t="s">
        <v>260</v>
      </c>
    </row>
    <row r="305" spans="1:5" x14ac:dyDescent="0.2">
      <c r="A305" t="s">
        <v>569</v>
      </c>
      <c r="B305" s="5">
        <v>33406</v>
      </c>
      <c r="C305" s="2" t="s">
        <v>264</v>
      </c>
      <c r="D305" s="2" t="s">
        <v>267</v>
      </c>
      <c r="E305" s="2" t="s">
        <v>260</v>
      </c>
    </row>
    <row r="306" spans="1:5" x14ac:dyDescent="0.2">
      <c r="A306" t="s">
        <v>570</v>
      </c>
      <c r="B306" s="5">
        <v>38836</v>
      </c>
      <c r="C306" s="2" t="s">
        <v>264</v>
      </c>
      <c r="D306" s="2" t="s">
        <v>259</v>
      </c>
      <c r="E306" s="2" t="s">
        <v>260</v>
      </c>
    </row>
    <row r="307" spans="1:5" x14ac:dyDescent="0.2">
      <c r="A307" t="s">
        <v>571</v>
      </c>
      <c r="B307" s="5">
        <v>30535</v>
      </c>
      <c r="C307" s="2" t="s">
        <v>264</v>
      </c>
      <c r="D307" s="2" t="s">
        <v>275</v>
      </c>
      <c r="E307" s="2" t="s">
        <v>272</v>
      </c>
    </row>
    <row r="308" spans="1:5" x14ac:dyDescent="0.2">
      <c r="A308" t="s">
        <v>572</v>
      </c>
      <c r="B308" s="5">
        <v>35275</v>
      </c>
      <c r="C308" s="2" t="s">
        <v>264</v>
      </c>
      <c r="D308" s="2" t="s">
        <v>259</v>
      </c>
      <c r="E308" s="2" t="s">
        <v>260</v>
      </c>
    </row>
    <row r="309" spans="1:5" x14ac:dyDescent="0.2">
      <c r="A309" t="s">
        <v>573</v>
      </c>
      <c r="B309" s="5">
        <v>32952</v>
      </c>
      <c r="C309" s="2" t="s">
        <v>266</v>
      </c>
      <c r="D309" s="2" t="s">
        <v>259</v>
      </c>
      <c r="E309" s="2" t="s">
        <v>260</v>
      </c>
    </row>
    <row r="310" spans="1:5" x14ac:dyDescent="0.2">
      <c r="A310" t="s">
        <v>574</v>
      </c>
      <c r="B310" s="5">
        <v>36084</v>
      </c>
      <c r="C310" s="2" t="s">
        <v>266</v>
      </c>
      <c r="D310" s="2" t="s">
        <v>259</v>
      </c>
      <c r="E310" s="2" t="s">
        <v>260</v>
      </c>
    </row>
    <row r="311" spans="1:5" x14ac:dyDescent="0.2">
      <c r="A311" t="s">
        <v>575</v>
      </c>
      <c r="B311" s="5">
        <v>28347</v>
      </c>
      <c r="C311" s="2" t="s">
        <v>258</v>
      </c>
      <c r="D311" s="2" t="s">
        <v>259</v>
      </c>
      <c r="E311" s="2" t="s">
        <v>260</v>
      </c>
    </row>
    <row r="312" spans="1:5" x14ac:dyDescent="0.2">
      <c r="A312" t="s">
        <v>576</v>
      </c>
      <c r="B312" s="5">
        <v>30360</v>
      </c>
      <c r="C312" s="2" t="s">
        <v>258</v>
      </c>
      <c r="D312" s="2" t="s">
        <v>259</v>
      </c>
      <c r="E312" s="2" t="s">
        <v>262</v>
      </c>
    </row>
    <row r="313" spans="1:5" x14ac:dyDescent="0.2">
      <c r="A313" t="s">
        <v>577</v>
      </c>
      <c r="B313" s="5">
        <v>30325</v>
      </c>
      <c r="C313" s="2" t="s">
        <v>266</v>
      </c>
      <c r="D313" s="2" t="s">
        <v>267</v>
      </c>
      <c r="E313" s="2" t="s">
        <v>260</v>
      </c>
    </row>
    <row r="314" spans="1:5" x14ac:dyDescent="0.2">
      <c r="A314" t="s">
        <v>578</v>
      </c>
      <c r="B314" s="5">
        <v>32309</v>
      </c>
      <c r="C314" s="2" t="s">
        <v>279</v>
      </c>
      <c r="D314" s="2" t="s">
        <v>267</v>
      </c>
      <c r="E314" s="2" t="s">
        <v>260</v>
      </c>
    </row>
    <row r="315" spans="1:5" x14ac:dyDescent="0.2">
      <c r="A315" t="s">
        <v>579</v>
      </c>
      <c r="B315" s="5">
        <v>27131</v>
      </c>
      <c r="C315" s="2" t="s">
        <v>258</v>
      </c>
      <c r="D315" s="2" t="s">
        <v>267</v>
      </c>
      <c r="E315" s="2" t="s">
        <v>260</v>
      </c>
    </row>
    <row r="316" spans="1:5" x14ac:dyDescent="0.2">
      <c r="A316" t="s">
        <v>580</v>
      </c>
      <c r="B316" s="5">
        <v>29617</v>
      </c>
      <c r="C316" s="2" t="s">
        <v>264</v>
      </c>
      <c r="D316" s="2" t="s">
        <v>259</v>
      </c>
      <c r="E316" s="2" t="s">
        <v>260</v>
      </c>
    </row>
    <row r="317" spans="1:5" x14ac:dyDescent="0.2">
      <c r="A317" t="s">
        <v>581</v>
      </c>
      <c r="B317" s="5">
        <v>27149</v>
      </c>
      <c r="C317" s="2" t="s">
        <v>258</v>
      </c>
      <c r="D317" s="2" t="s">
        <v>267</v>
      </c>
      <c r="E317" s="2" t="s">
        <v>260</v>
      </c>
    </row>
    <row r="318" spans="1:5" x14ac:dyDescent="0.2">
      <c r="A318" t="s">
        <v>582</v>
      </c>
      <c r="B318" s="5">
        <v>34802</v>
      </c>
      <c r="C318" s="2" t="s">
        <v>279</v>
      </c>
      <c r="D318" s="2" t="s">
        <v>259</v>
      </c>
      <c r="E318" s="2" t="s">
        <v>260</v>
      </c>
    </row>
    <row r="319" spans="1:5" x14ac:dyDescent="0.2">
      <c r="A319" t="s">
        <v>583</v>
      </c>
      <c r="B319" s="5">
        <v>39308</v>
      </c>
      <c r="C319" s="2" t="s">
        <v>266</v>
      </c>
      <c r="D319" s="2" t="s">
        <v>259</v>
      </c>
      <c r="E319" s="2" t="s">
        <v>260</v>
      </c>
    </row>
    <row r="320" spans="1:5" x14ac:dyDescent="0.2">
      <c r="A320" t="s">
        <v>584</v>
      </c>
      <c r="B320" s="5">
        <v>28460</v>
      </c>
      <c r="C320" s="2" t="s">
        <v>264</v>
      </c>
      <c r="D320" s="2" t="s">
        <v>267</v>
      </c>
      <c r="E320" s="2" t="s">
        <v>260</v>
      </c>
    </row>
    <row r="321" spans="1:5" x14ac:dyDescent="0.2">
      <c r="A321" t="s">
        <v>585</v>
      </c>
      <c r="B321" s="5">
        <v>33636</v>
      </c>
      <c r="C321" s="2" t="s">
        <v>279</v>
      </c>
      <c r="D321" s="2" t="s">
        <v>259</v>
      </c>
      <c r="E321" s="2" t="s">
        <v>260</v>
      </c>
    </row>
    <row r="322" spans="1:5" x14ac:dyDescent="0.2">
      <c r="A322" t="s">
        <v>586</v>
      </c>
      <c r="B322" s="5">
        <v>33653</v>
      </c>
      <c r="C322" s="2" t="s">
        <v>264</v>
      </c>
      <c r="D322" s="2" t="s">
        <v>267</v>
      </c>
      <c r="E322" s="2" t="s">
        <v>260</v>
      </c>
    </row>
    <row r="323" spans="1:5" x14ac:dyDescent="0.2">
      <c r="A323" t="s">
        <v>587</v>
      </c>
      <c r="B323" s="5">
        <v>35100</v>
      </c>
      <c r="C323" s="2" t="s">
        <v>266</v>
      </c>
      <c r="D323" s="2" t="s">
        <v>259</v>
      </c>
      <c r="E323" s="2" t="s">
        <v>260</v>
      </c>
    </row>
    <row r="324" spans="1:5" x14ac:dyDescent="0.2">
      <c r="A324" t="s">
        <v>588</v>
      </c>
      <c r="B324" s="5">
        <v>32168</v>
      </c>
      <c r="C324" s="2" t="s">
        <v>266</v>
      </c>
      <c r="D324" s="2" t="s">
        <v>267</v>
      </c>
      <c r="E324" s="2" t="s">
        <v>260</v>
      </c>
    </row>
    <row r="325" spans="1:5" x14ac:dyDescent="0.2">
      <c r="A325" t="s">
        <v>589</v>
      </c>
      <c r="B325" s="5">
        <v>30384</v>
      </c>
      <c r="C325" s="2" t="s">
        <v>266</v>
      </c>
      <c r="D325" s="2" t="s">
        <v>259</v>
      </c>
      <c r="E325" s="2" t="s">
        <v>260</v>
      </c>
    </row>
    <row r="326" spans="1:5" x14ac:dyDescent="0.2">
      <c r="A326" t="s">
        <v>590</v>
      </c>
      <c r="B326" s="5">
        <v>35803</v>
      </c>
      <c r="C326" s="2" t="s">
        <v>264</v>
      </c>
      <c r="D326" s="2" t="s">
        <v>259</v>
      </c>
      <c r="E326" s="2" t="s">
        <v>260</v>
      </c>
    </row>
    <row r="327" spans="1:5" x14ac:dyDescent="0.2">
      <c r="A327" t="s">
        <v>591</v>
      </c>
      <c r="B327" s="5">
        <v>35286</v>
      </c>
      <c r="C327" s="2" t="s">
        <v>279</v>
      </c>
      <c r="D327" s="2" t="s">
        <v>267</v>
      </c>
      <c r="E327" s="2" t="s">
        <v>260</v>
      </c>
    </row>
    <row r="328" spans="1:5" x14ac:dyDescent="0.2">
      <c r="A328" t="s">
        <v>592</v>
      </c>
      <c r="B328" s="5">
        <v>34360</v>
      </c>
      <c r="C328" s="2" t="s">
        <v>279</v>
      </c>
      <c r="D328" s="2" t="s">
        <v>275</v>
      </c>
      <c r="E328" s="2" t="s">
        <v>260</v>
      </c>
    </row>
    <row r="329" spans="1:5" x14ac:dyDescent="0.2">
      <c r="A329" t="s">
        <v>593</v>
      </c>
      <c r="B329" s="5">
        <v>28864</v>
      </c>
      <c r="C329" s="2" t="s">
        <v>258</v>
      </c>
      <c r="D329" s="2" t="s">
        <v>275</v>
      </c>
      <c r="E329" s="2" t="s">
        <v>260</v>
      </c>
    </row>
    <row r="330" spans="1:5" x14ac:dyDescent="0.2">
      <c r="A330" t="s">
        <v>594</v>
      </c>
      <c r="B330" s="5">
        <v>40893</v>
      </c>
      <c r="C330" s="2" t="s">
        <v>279</v>
      </c>
      <c r="D330" s="2" t="s">
        <v>275</v>
      </c>
      <c r="E330" s="2" t="s">
        <v>260</v>
      </c>
    </row>
    <row r="331" spans="1:5" x14ac:dyDescent="0.2">
      <c r="A331" t="s">
        <v>595</v>
      </c>
      <c r="B331" s="5">
        <v>26927</v>
      </c>
      <c r="C331" s="2" t="s">
        <v>258</v>
      </c>
      <c r="D331" s="2" t="s">
        <v>259</v>
      </c>
      <c r="E331" s="2" t="s">
        <v>260</v>
      </c>
    </row>
    <row r="332" spans="1:5" x14ac:dyDescent="0.2">
      <c r="A332" t="s">
        <v>596</v>
      </c>
      <c r="B332" s="5">
        <v>28349</v>
      </c>
      <c r="C332" s="2" t="s">
        <v>279</v>
      </c>
      <c r="D332" s="2" t="s">
        <v>259</v>
      </c>
      <c r="E332" s="2" t="s">
        <v>260</v>
      </c>
    </row>
    <row r="333" spans="1:5" x14ac:dyDescent="0.2">
      <c r="A333" t="s">
        <v>597</v>
      </c>
      <c r="B333" s="5">
        <v>31722</v>
      </c>
      <c r="C333" s="2" t="s">
        <v>264</v>
      </c>
      <c r="D333" s="2" t="s">
        <v>267</v>
      </c>
      <c r="E333" s="2" t="s">
        <v>260</v>
      </c>
    </row>
    <row r="334" spans="1:5" x14ac:dyDescent="0.2">
      <c r="A334" t="s">
        <v>598</v>
      </c>
      <c r="B334" s="5">
        <v>28189</v>
      </c>
      <c r="C334" s="2" t="s">
        <v>266</v>
      </c>
      <c r="D334" s="2" t="s">
        <v>267</v>
      </c>
      <c r="E334" s="2" t="s">
        <v>260</v>
      </c>
    </row>
    <row r="335" spans="1:5" x14ac:dyDescent="0.2">
      <c r="A335" t="s">
        <v>599</v>
      </c>
      <c r="B335" s="5">
        <v>28499</v>
      </c>
      <c r="C335" s="2" t="s">
        <v>266</v>
      </c>
      <c r="D335" s="2" t="s">
        <v>259</v>
      </c>
      <c r="E335" s="2" t="s">
        <v>260</v>
      </c>
    </row>
    <row r="336" spans="1:5" x14ac:dyDescent="0.2">
      <c r="A336" t="s">
        <v>600</v>
      </c>
      <c r="B336" s="5">
        <v>27866</v>
      </c>
      <c r="C336" s="2" t="s">
        <v>264</v>
      </c>
      <c r="D336" s="2" t="s">
        <v>267</v>
      </c>
      <c r="E336" s="2" t="s">
        <v>260</v>
      </c>
    </row>
    <row r="337" spans="1:5" x14ac:dyDescent="0.2">
      <c r="A337" t="s">
        <v>601</v>
      </c>
      <c r="B337" s="5">
        <v>29587</v>
      </c>
      <c r="C337" s="2" t="s">
        <v>264</v>
      </c>
      <c r="D337" s="2" t="s">
        <v>267</v>
      </c>
      <c r="E337" s="2" t="s">
        <v>260</v>
      </c>
    </row>
    <row r="338" spans="1:5" x14ac:dyDescent="0.2">
      <c r="A338" t="s">
        <v>602</v>
      </c>
      <c r="B338" s="5">
        <v>36066</v>
      </c>
      <c r="C338" s="2" t="s">
        <v>279</v>
      </c>
      <c r="D338" s="2" t="s">
        <v>267</v>
      </c>
      <c r="E338" s="2" t="s">
        <v>260</v>
      </c>
    </row>
    <row r="339" spans="1:5" x14ac:dyDescent="0.2">
      <c r="A339" t="s">
        <v>603</v>
      </c>
      <c r="B339" s="5">
        <v>33348</v>
      </c>
      <c r="C339" s="2" t="s">
        <v>279</v>
      </c>
      <c r="D339" s="2" t="s">
        <v>259</v>
      </c>
      <c r="E339" s="2" t="s">
        <v>260</v>
      </c>
    </row>
    <row r="340" spans="1:5" x14ac:dyDescent="0.2">
      <c r="A340" t="s">
        <v>604</v>
      </c>
      <c r="B340" s="5">
        <v>35495</v>
      </c>
      <c r="C340" s="2" t="s">
        <v>258</v>
      </c>
      <c r="D340" s="2" t="s">
        <v>259</v>
      </c>
      <c r="E340" s="2" t="s">
        <v>260</v>
      </c>
    </row>
    <row r="341" spans="1:5" x14ac:dyDescent="0.2">
      <c r="A341" t="s">
        <v>605</v>
      </c>
      <c r="B341" s="5">
        <v>38576</v>
      </c>
      <c r="C341" s="2" t="s">
        <v>279</v>
      </c>
      <c r="D341" s="2" t="s">
        <v>259</v>
      </c>
      <c r="E341" s="2" t="s">
        <v>260</v>
      </c>
    </row>
    <row r="342" spans="1:5" x14ac:dyDescent="0.2">
      <c r="A342" t="s">
        <v>606</v>
      </c>
      <c r="B342" s="5">
        <v>40857</v>
      </c>
      <c r="C342" s="2" t="s">
        <v>264</v>
      </c>
      <c r="D342" s="2" t="s">
        <v>267</v>
      </c>
      <c r="E342" s="2" t="s">
        <v>260</v>
      </c>
    </row>
    <row r="343" spans="1:5" x14ac:dyDescent="0.2">
      <c r="A343" t="s">
        <v>607</v>
      </c>
      <c r="B343" s="5">
        <v>39748</v>
      </c>
      <c r="C343" s="2" t="s">
        <v>279</v>
      </c>
      <c r="D343" s="2" t="s">
        <v>267</v>
      </c>
      <c r="E343" s="2" t="s">
        <v>260</v>
      </c>
    </row>
    <row r="344" spans="1:5" x14ac:dyDescent="0.2">
      <c r="A344" t="s">
        <v>608</v>
      </c>
      <c r="B344" s="5">
        <v>27234</v>
      </c>
      <c r="C344" s="2" t="s">
        <v>266</v>
      </c>
      <c r="D344" s="2" t="s">
        <v>259</v>
      </c>
      <c r="E344" s="2" t="s">
        <v>260</v>
      </c>
    </row>
    <row r="345" spans="1:5" x14ac:dyDescent="0.2">
      <c r="A345" t="s">
        <v>609</v>
      </c>
      <c r="B345" s="5">
        <v>40639</v>
      </c>
      <c r="C345" s="2" t="s">
        <v>258</v>
      </c>
      <c r="D345" s="2" t="s">
        <v>267</v>
      </c>
      <c r="E345" s="2" t="s">
        <v>262</v>
      </c>
    </row>
    <row r="346" spans="1:5" x14ac:dyDescent="0.2">
      <c r="A346" t="s">
        <v>610</v>
      </c>
      <c r="B346" s="5">
        <v>36651</v>
      </c>
      <c r="C346" s="2" t="s">
        <v>258</v>
      </c>
      <c r="D346" s="2" t="s">
        <v>259</v>
      </c>
      <c r="E346" s="2" t="s">
        <v>272</v>
      </c>
    </row>
    <row r="347" spans="1:5" x14ac:dyDescent="0.2">
      <c r="A347" t="s">
        <v>611</v>
      </c>
      <c r="B347" s="5">
        <v>27757</v>
      </c>
      <c r="C347" s="2" t="s">
        <v>264</v>
      </c>
      <c r="D347" s="2" t="s">
        <v>267</v>
      </c>
      <c r="E347" s="2" t="s">
        <v>260</v>
      </c>
    </row>
    <row r="348" spans="1:5" x14ac:dyDescent="0.2">
      <c r="A348" t="s">
        <v>612</v>
      </c>
      <c r="B348" s="5">
        <v>40776</v>
      </c>
      <c r="C348" s="2" t="s">
        <v>258</v>
      </c>
      <c r="D348" s="2" t="s">
        <v>275</v>
      </c>
      <c r="E348" s="2" t="s">
        <v>262</v>
      </c>
    </row>
    <row r="349" spans="1:5" x14ac:dyDescent="0.2">
      <c r="A349" t="s">
        <v>613</v>
      </c>
      <c r="B349" s="5">
        <v>37627</v>
      </c>
      <c r="C349" s="2" t="s">
        <v>266</v>
      </c>
      <c r="D349" s="2" t="s">
        <v>267</v>
      </c>
      <c r="E349" s="2" t="s">
        <v>260</v>
      </c>
    </row>
    <row r="350" spans="1:5" x14ac:dyDescent="0.2">
      <c r="A350" t="s">
        <v>614</v>
      </c>
      <c r="B350" s="5">
        <v>36271</v>
      </c>
      <c r="C350" s="2" t="s">
        <v>266</v>
      </c>
      <c r="D350" s="2" t="s">
        <v>275</v>
      </c>
      <c r="E350" s="2" t="s">
        <v>260</v>
      </c>
    </row>
    <row r="351" spans="1:5" x14ac:dyDescent="0.2">
      <c r="A351" t="s">
        <v>615</v>
      </c>
      <c r="B351" s="5">
        <v>37173</v>
      </c>
      <c r="C351" s="2" t="s">
        <v>279</v>
      </c>
      <c r="D351" s="2" t="s">
        <v>259</v>
      </c>
      <c r="E351" s="2" t="s">
        <v>260</v>
      </c>
    </row>
    <row r="352" spans="1:5" x14ac:dyDescent="0.2">
      <c r="A352" t="s">
        <v>616</v>
      </c>
      <c r="B352" s="5">
        <v>41049</v>
      </c>
      <c r="C352" s="2" t="s">
        <v>279</v>
      </c>
      <c r="D352" s="2" t="s">
        <v>259</v>
      </c>
      <c r="E352" s="2" t="s">
        <v>262</v>
      </c>
    </row>
    <row r="353" spans="1:5" x14ac:dyDescent="0.2">
      <c r="A353" t="s">
        <v>617</v>
      </c>
      <c r="B353" s="5">
        <v>31475</v>
      </c>
      <c r="C353" s="2" t="s">
        <v>279</v>
      </c>
      <c r="D353" s="2" t="s">
        <v>259</v>
      </c>
      <c r="E353" s="2" t="s">
        <v>260</v>
      </c>
    </row>
    <row r="354" spans="1:5" x14ac:dyDescent="0.2">
      <c r="A354" t="s">
        <v>618</v>
      </c>
      <c r="B354" s="5">
        <v>26950</v>
      </c>
      <c r="C354" s="2" t="s">
        <v>264</v>
      </c>
      <c r="D354" s="2" t="s">
        <v>267</v>
      </c>
      <c r="E354" s="2" t="s">
        <v>260</v>
      </c>
    </row>
    <row r="355" spans="1:5" x14ac:dyDescent="0.2">
      <c r="A355" t="s">
        <v>619</v>
      </c>
      <c r="B355" s="5">
        <v>34823</v>
      </c>
      <c r="C355" s="2" t="s">
        <v>264</v>
      </c>
      <c r="D355" s="2" t="s">
        <v>259</v>
      </c>
      <c r="E355" s="2" t="s">
        <v>260</v>
      </c>
    </row>
    <row r="356" spans="1:5" x14ac:dyDescent="0.2">
      <c r="A356" t="s">
        <v>620</v>
      </c>
      <c r="B356" s="5">
        <v>37191</v>
      </c>
      <c r="C356" s="2" t="s">
        <v>279</v>
      </c>
      <c r="D356" s="2" t="s">
        <v>267</v>
      </c>
      <c r="E356" s="2" t="s">
        <v>260</v>
      </c>
    </row>
    <row r="357" spans="1:5" x14ac:dyDescent="0.2">
      <c r="A357" t="s">
        <v>621</v>
      </c>
      <c r="B357" s="5">
        <v>33928</v>
      </c>
      <c r="C357" s="2" t="s">
        <v>264</v>
      </c>
      <c r="D357" s="2" t="s">
        <v>259</v>
      </c>
      <c r="E357" s="2" t="s">
        <v>260</v>
      </c>
    </row>
    <row r="358" spans="1:5" x14ac:dyDescent="0.2">
      <c r="A358" t="s">
        <v>622</v>
      </c>
      <c r="B358" s="5">
        <v>35507</v>
      </c>
      <c r="C358" s="2" t="s">
        <v>279</v>
      </c>
      <c r="D358" s="2" t="s">
        <v>267</v>
      </c>
      <c r="E358" s="2" t="s">
        <v>260</v>
      </c>
    </row>
    <row r="359" spans="1:5" x14ac:dyDescent="0.2">
      <c r="A359" t="s">
        <v>623</v>
      </c>
      <c r="B359" s="5">
        <v>29301</v>
      </c>
      <c r="C359" s="2" t="s">
        <v>279</v>
      </c>
      <c r="D359" s="2" t="s">
        <v>267</v>
      </c>
      <c r="E359" s="2" t="s">
        <v>260</v>
      </c>
    </row>
    <row r="360" spans="1:5" x14ac:dyDescent="0.2">
      <c r="A360" t="s">
        <v>624</v>
      </c>
      <c r="B360" s="5">
        <v>37819</v>
      </c>
      <c r="C360" s="2" t="s">
        <v>264</v>
      </c>
      <c r="D360" s="2" t="s">
        <v>275</v>
      </c>
      <c r="E360" s="2" t="s">
        <v>260</v>
      </c>
    </row>
    <row r="361" spans="1:5" x14ac:dyDescent="0.2">
      <c r="A361" t="s">
        <v>625</v>
      </c>
      <c r="B361" s="5">
        <v>30046</v>
      </c>
      <c r="C361" s="2" t="s">
        <v>279</v>
      </c>
      <c r="D361" s="2" t="s">
        <v>275</v>
      </c>
      <c r="E361" s="2" t="s">
        <v>260</v>
      </c>
    </row>
    <row r="362" spans="1:5" x14ac:dyDescent="0.2">
      <c r="A362" t="s">
        <v>626</v>
      </c>
      <c r="B362" s="5">
        <v>26378</v>
      </c>
      <c r="C362" s="2" t="s">
        <v>266</v>
      </c>
      <c r="D362" s="2" t="s">
        <v>259</v>
      </c>
      <c r="E362" s="2" t="s">
        <v>260</v>
      </c>
    </row>
    <row r="363" spans="1:5" x14ac:dyDescent="0.2">
      <c r="A363" t="s">
        <v>627</v>
      </c>
      <c r="B363" s="5">
        <v>32291</v>
      </c>
      <c r="C363" s="2" t="s">
        <v>258</v>
      </c>
      <c r="D363" s="2" t="s">
        <v>259</v>
      </c>
      <c r="E363" s="2" t="s">
        <v>260</v>
      </c>
    </row>
    <row r="364" spans="1:5" x14ac:dyDescent="0.2">
      <c r="A364" t="s">
        <v>628</v>
      </c>
      <c r="B364" s="5">
        <v>38578</v>
      </c>
      <c r="C364" s="2" t="s">
        <v>258</v>
      </c>
      <c r="D364" s="2" t="s">
        <v>259</v>
      </c>
      <c r="E364" s="2" t="s">
        <v>260</v>
      </c>
    </row>
    <row r="365" spans="1:5" x14ac:dyDescent="0.2">
      <c r="A365" t="s">
        <v>629</v>
      </c>
      <c r="B365" s="5">
        <v>28701</v>
      </c>
      <c r="C365" s="2" t="s">
        <v>266</v>
      </c>
      <c r="D365" s="2" t="s">
        <v>275</v>
      </c>
      <c r="E365" s="2" t="s">
        <v>262</v>
      </c>
    </row>
    <row r="366" spans="1:5" x14ac:dyDescent="0.2">
      <c r="A366" t="s">
        <v>630</v>
      </c>
      <c r="B366" s="5">
        <v>38462</v>
      </c>
      <c r="C366" s="2" t="s">
        <v>264</v>
      </c>
      <c r="D366" s="2" t="s">
        <v>267</v>
      </c>
      <c r="E366" s="2" t="s">
        <v>260</v>
      </c>
    </row>
    <row r="367" spans="1:5" x14ac:dyDescent="0.2">
      <c r="A367" t="s">
        <v>631</v>
      </c>
      <c r="B367" s="5">
        <v>29900</v>
      </c>
      <c r="C367" s="2" t="s">
        <v>266</v>
      </c>
      <c r="D367" s="2" t="s">
        <v>259</v>
      </c>
      <c r="E367" s="2" t="s">
        <v>260</v>
      </c>
    </row>
    <row r="368" spans="1:5" x14ac:dyDescent="0.2">
      <c r="A368" t="s">
        <v>632</v>
      </c>
      <c r="B368" s="5">
        <v>33294</v>
      </c>
      <c r="C368" s="2" t="s">
        <v>264</v>
      </c>
      <c r="D368" s="2" t="s">
        <v>267</v>
      </c>
      <c r="E368" s="2" t="s">
        <v>260</v>
      </c>
    </row>
    <row r="369" spans="1:5" x14ac:dyDescent="0.2">
      <c r="A369" t="s">
        <v>633</v>
      </c>
      <c r="B369" s="5">
        <v>33416</v>
      </c>
      <c r="C369" s="2" t="s">
        <v>279</v>
      </c>
      <c r="D369" s="2" t="s">
        <v>259</v>
      </c>
      <c r="E369" s="2" t="s">
        <v>260</v>
      </c>
    </row>
    <row r="370" spans="1:5" x14ac:dyDescent="0.2">
      <c r="A370" t="s">
        <v>634</v>
      </c>
      <c r="B370" s="5">
        <v>28907</v>
      </c>
      <c r="C370" s="2" t="s">
        <v>264</v>
      </c>
      <c r="D370" s="2" t="s">
        <v>259</v>
      </c>
      <c r="E370" s="2" t="s">
        <v>260</v>
      </c>
    </row>
    <row r="371" spans="1:5" x14ac:dyDescent="0.2">
      <c r="A371" t="s">
        <v>635</v>
      </c>
      <c r="B371" s="5">
        <v>30872</v>
      </c>
      <c r="C371" s="2" t="s">
        <v>264</v>
      </c>
      <c r="D371" s="2" t="s">
        <v>275</v>
      </c>
      <c r="E371" s="2" t="s">
        <v>260</v>
      </c>
    </row>
    <row r="372" spans="1:5" x14ac:dyDescent="0.2">
      <c r="A372" t="s">
        <v>636</v>
      </c>
      <c r="B372" s="5">
        <v>33758</v>
      </c>
      <c r="C372" s="2" t="s">
        <v>264</v>
      </c>
      <c r="D372" s="2" t="s">
        <v>267</v>
      </c>
      <c r="E372" s="2" t="s">
        <v>260</v>
      </c>
    </row>
    <row r="373" spans="1:5" x14ac:dyDescent="0.2">
      <c r="A373" t="s">
        <v>637</v>
      </c>
      <c r="B373" s="5">
        <v>32766</v>
      </c>
      <c r="C373" s="2" t="s">
        <v>279</v>
      </c>
      <c r="D373" s="2" t="s">
        <v>259</v>
      </c>
      <c r="E373" s="2" t="s">
        <v>260</v>
      </c>
    </row>
    <row r="374" spans="1:5" x14ac:dyDescent="0.2">
      <c r="A374" t="s">
        <v>638</v>
      </c>
      <c r="B374" s="5">
        <v>31419</v>
      </c>
      <c r="C374" s="2" t="s">
        <v>264</v>
      </c>
      <c r="D374" s="2" t="s">
        <v>267</v>
      </c>
      <c r="E374" s="2" t="s">
        <v>260</v>
      </c>
    </row>
    <row r="375" spans="1:5" x14ac:dyDescent="0.2">
      <c r="A375" t="s">
        <v>639</v>
      </c>
      <c r="B375" s="5">
        <v>36888</v>
      </c>
      <c r="C375" s="2" t="s">
        <v>264</v>
      </c>
      <c r="D375" s="2" t="s">
        <v>267</v>
      </c>
      <c r="E375" s="2" t="s">
        <v>260</v>
      </c>
    </row>
    <row r="376" spans="1:5" x14ac:dyDescent="0.2">
      <c r="A376" t="s">
        <v>640</v>
      </c>
      <c r="B376" s="5">
        <v>41080</v>
      </c>
      <c r="C376" s="2" t="s">
        <v>279</v>
      </c>
      <c r="D376" s="2" t="s">
        <v>259</v>
      </c>
      <c r="E376" s="2" t="s">
        <v>260</v>
      </c>
    </row>
    <row r="377" spans="1:5" x14ac:dyDescent="0.2">
      <c r="A377" t="s">
        <v>641</v>
      </c>
      <c r="B377" s="5">
        <v>34311</v>
      </c>
      <c r="C377" s="2" t="s">
        <v>258</v>
      </c>
      <c r="D377" s="2" t="s">
        <v>267</v>
      </c>
      <c r="E377" s="2" t="s">
        <v>260</v>
      </c>
    </row>
    <row r="378" spans="1:5" x14ac:dyDescent="0.2">
      <c r="A378" t="s">
        <v>642</v>
      </c>
      <c r="B378" s="5">
        <v>37057</v>
      </c>
      <c r="C378" s="2" t="s">
        <v>264</v>
      </c>
      <c r="D378" s="2" t="s">
        <v>267</v>
      </c>
      <c r="E378" s="2" t="s">
        <v>260</v>
      </c>
    </row>
    <row r="379" spans="1:5" x14ac:dyDescent="0.2">
      <c r="A379" t="s">
        <v>643</v>
      </c>
      <c r="B379" s="5">
        <v>35642</v>
      </c>
      <c r="C379" s="2" t="s">
        <v>279</v>
      </c>
      <c r="D379" s="2" t="s">
        <v>275</v>
      </c>
      <c r="E379" s="2" t="s">
        <v>260</v>
      </c>
    </row>
    <row r="380" spans="1:5" x14ac:dyDescent="0.2">
      <c r="A380" t="s">
        <v>644</v>
      </c>
      <c r="B380" s="5">
        <v>36504</v>
      </c>
      <c r="C380" s="2" t="s">
        <v>279</v>
      </c>
      <c r="D380" s="2" t="s">
        <v>267</v>
      </c>
      <c r="E380" s="2" t="s">
        <v>260</v>
      </c>
    </row>
    <row r="381" spans="1:5" x14ac:dyDescent="0.2">
      <c r="A381" t="s">
        <v>645</v>
      </c>
      <c r="B381" s="5">
        <v>33918</v>
      </c>
      <c r="C381" s="2" t="s">
        <v>258</v>
      </c>
      <c r="D381" s="2" t="s">
        <v>275</v>
      </c>
      <c r="E381" s="2" t="s">
        <v>260</v>
      </c>
    </row>
    <row r="382" spans="1:5" x14ac:dyDescent="0.2">
      <c r="A382" t="s">
        <v>646</v>
      </c>
      <c r="B382" s="5">
        <v>32893</v>
      </c>
      <c r="C382" s="2" t="s">
        <v>266</v>
      </c>
      <c r="D382" s="2" t="s">
        <v>267</v>
      </c>
      <c r="E382" s="2" t="s">
        <v>260</v>
      </c>
    </row>
    <row r="383" spans="1:5" x14ac:dyDescent="0.2">
      <c r="A383" t="s">
        <v>647</v>
      </c>
      <c r="B383" s="5">
        <v>37542</v>
      </c>
      <c r="C383" s="2" t="s">
        <v>279</v>
      </c>
      <c r="D383" s="2" t="s">
        <v>259</v>
      </c>
      <c r="E383" s="2" t="s">
        <v>260</v>
      </c>
    </row>
    <row r="384" spans="1:5" x14ac:dyDescent="0.2">
      <c r="A384" t="s">
        <v>648</v>
      </c>
      <c r="B384" s="5">
        <v>32490</v>
      </c>
      <c r="C384" s="2" t="s">
        <v>279</v>
      </c>
      <c r="D384" s="2" t="s">
        <v>259</v>
      </c>
      <c r="E384" s="2" t="s">
        <v>260</v>
      </c>
    </row>
    <row r="385" spans="1:5" x14ac:dyDescent="0.2">
      <c r="A385" t="s">
        <v>649</v>
      </c>
      <c r="B385" s="5">
        <v>41059</v>
      </c>
      <c r="C385" s="2" t="s">
        <v>266</v>
      </c>
      <c r="D385" s="2" t="s">
        <v>267</v>
      </c>
      <c r="E385" s="2" t="s">
        <v>260</v>
      </c>
    </row>
    <row r="386" spans="1:5" x14ac:dyDescent="0.2">
      <c r="A386" t="s">
        <v>650</v>
      </c>
      <c r="B386" s="5">
        <v>26530</v>
      </c>
      <c r="C386" s="2" t="s">
        <v>258</v>
      </c>
      <c r="D386" s="2" t="s">
        <v>259</v>
      </c>
      <c r="E386" s="2" t="s">
        <v>260</v>
      </c>
    </row>
    <row r="387" spans="1:5" x14ac:dyDescent="0.2">
      <c r="A387" t="s">
        <v>651</v>
      </c>
      <c r="B387" s="5">
        <v>39893</v>
      </c>
      <c r="C387" s="2" t="s">
        <v>279</v>
      </c>
      <c r="D387" s="2" t="s">
        <v>267</v>
      </c>
      <c r="E387" s="2" t="s">
        <v>260</v>
      </c>
    </row>
    <row r="388" spans="1:5" x14ac:dyDescent="0.2">
      <c r="A388" t="s">
        <v>652</v>
      </c>
      <c r="B388" s="5">
        <v>32722</v>
      </c>
      <c r="C388" s="2" t="s">
        <v>264</v>
      </c>
      <c r="D388" s="2" t="s">
        <v>259</v>
      </c>
      <c r="E388" s="2" t="s">
        <v>262</v>
      </c>
    </row>
    <row r="389" spans="1:5" x14ac:dyDescent="0.2">
      <c r="A389" t="s">
        <v>653</v>
      </c>
      <c r="B389" s="5">
        <v>38716</v>
      </c>
      <c r="C389" s="2" t="s">
        <v>258</v>
      </c>
      <c r="D389" s="2" t="s">
        <v>267</v>
      </c>
      <c r="E389" s="2" t="s">
        <v>260</v>
      </c>
    </row>
    <row r="390" spans="1:5" x14ac:dyDescent="0.2">
      <c r="A390" t="s">
        <v>654</v>
      </c>
      <c r="B390" s="5">
        <v>36224</v>
      </c>
      <c r="C390" s="2" t="s">
        <v>264</v>
      </c>
      <c r="D390" s="2" t="s">
        <v>259</v>
      </c>
      <c r="E390" s="2" t="s">
        <v>260</v>
      </c>
    </row>
    <row r="391" spans="1:5" x14ac:dyDescent="0.2">
      <c r="A391" t="s">
        <v>655</v>
      </c>
      <c r="B391" s="5">
        <v>39148</v>
      </c>
      <c r="C391" s="2" t="s">
        <v>266</v>
      </c>
      <c r="D391" s="2" t="s">
        <v>267</v>
      </c>
      <c r="E391" s="2" t="s">
        <v>260</v>
      </c>
    </row>
    <row r="392" spans="1:5" x14ac:dyDescent="0.2">
      <c r="A392" t="s">
        <v>656</v>
      </c>
      <c r="B392" s="5">
        <v>32698</v>
      </c>
      <c r="C392" s="2" t="s">
        <v>266</v>
      </c>
      <c r="D392" s="2" t="s">
        <v>259</v>
      </c>
      <c r="E392" s="2" t="s">
        <v>260</v>
      </c>
    </row>
    <row r="393" spans="1:5" x14ac:dyDescent="0.2">
      <c r="A393" t="s">
        <v>657</v>
      </c>
      <c r="B393" s="5">
        <v>35753</v>
      </c>
      <c r="C393" s="2" t="s">
        <v>264</v>
      </c>
      <c r="D393" s="2" t="s">
        <v>259</v>
      </c>
      <c r="E393" s="2" t="s">
        <v>260</v>
      </c>
    </row>
    <row r="394" spans="1:5" x14ac:dyDescent="0.2">
      <c r="A394" t="s">
        <v>658</v>
      </c>
      <c r="B394" s="5">
        <v>40678</v>
      </c>
      <c r="C394" s="2" t="s">
        <v>264</v>
      </c>
      <c r="D394" s="2" t="s">
        <v>275</v>
      </c>
      <c r="E394" s="2" t="s">
        <v>260</v>
      </c>
    </row>
    <row r="395" spans="1:5" x14ac:dyDescent="0.2">
      <c r="A395" t="s">
        <v>659</v>
      </c>
      <c r="B395" s="5">
        <v>41233</v>
      </c>
      <c r="C395" s="2" t="s">
        <v>264</v>
      </c>
      <c r="D395" s="2" t="s">
        <v>267</v>
      </c>
      <c r="E395" s="2" t="s">
        <v>260</v>
      </c>
    </row>
    <row r="396" spans="1:5" x14ac:dyDescent="0.2">
      <c r="A396" t="s">
        <v>660</v>
      </c>
      <c r="B396" s="5">
        <v>41051</v>
      </c>
      <c r="C396" s="2" t="s">
        <v>266</v>
      </c>
      <c r="D396" s="2" t="s">
        <v>259</v>
      </c>
      <c r="E396" s="2" t="s">
        <v>260</v>
      </c>
    </row>
    <row r="397" spans="1:5" x14ac:dyDescent="0.2">
      <c r="A397" t="s">
        <v>661</v>
      </c>
      <c r="B397" s="5">
        <v>39466</v>
      </c>
      <c r="C397" s="2" t="s">
        <v>266</v>
      </c>
      <c r="D397" s="2" t="s">
        <v>267</v>
      </c>
      <c r="E397" s="2" t="s">
        <v>260</v>
      </c>
    </row>
    <row r="398" spans="1:5" x14ac:dyDescent="0.2">
      <c r="A398" t="s">
        <v>662</v>
      </c>
      <c r="B398" s="5">
        <v>26344</v>
      </c>
      <c r="C398" s="2" t="s">
        <v>264</v>
      </c>
      <c r="D398" s="2" t="s">
        <v>275</v>
      </c>
      <c r="E398" s="2" t="s">
        <v>262</v>
      </c>
    </row>
    <row r="399" spans="1:5" x14ac:dyDescent="0.2">
      <c r="A399" t="s">
        <v>663</v>
      </c>
      <c r="B399" s="5">
        <v>32152</v>
      </c>
      <c r="C399" s="2" t="s">
        <v>258</v>
      </c>
      <c r="D399" s="2" t="s">
        <v>259</v>
      </c>
      <c r="E399" s="2" t="s">
        <v>260</v>
      </c>
    </row>
    <row r="400" spans="1:5" x14ac:dyDescent="0.2">
      <c r="A400" t="s">
        <v>664</v>
      </c>
      <c r="B400" s="5">
        <v>26821</v>
      </c>
      <c r="C400" s="2" t="s">
        <v>258</v>
      </c>
      <c r="D400" s="2" t="s">
        <v>259</v>
      </c>
      <c r="E400" s="2" t="s">
        <v>272</v>
      </c>
    </row>
    <row r="401" spans="1:5" x14ac:dyDescent="0.2">
      <c r="A401" t="s">
        <v>665</v>
      </c>
      <c r="B401" s="5">
        <v>34154</v>
      </c>
      <c r="C401" s="2" t="s">
        <v>264</v>
      </c>
      <c r="D401" s="2" t="s">
        <v>267</v>
      </c>
      <c r="E401" s="2" t="s">
        <v>260</v>
      </c>
    </row>
    <row r="402" spans="1:5" x14ac:dyDescent="0.2">
      <c r="A402" t="s">
        <v>666</v>
      </c>
      <c r="B402" s="5">
        <v>29239</v>
      </c>
      <c r="C402" s="2" t="s">
        <v>266</v>
      </c>
      <c r="D402" s="2" t="s">
        <v>275</v>
      </c>
      <c r="E402" s="2" t="s">
        <v>260</v>
      </c>
    </row>
    <row r="403" spans="1:5" x14ac:dyDescent="0.2">
      <c r="A403" t="s">
        <v>667</v>
      </c>
      <c r="B403" s="5">
        <v>32081</v>
      </c>
      <c r="C403" s="2" t="s">
        <v>279</v>
      </c>
      <c r="D403" s="2" t="s">
        <v>267</v>
      </c>
      <c r="E403" s="2" t="s">
        <v>260</v>
      </c>
    </row>
    <row r="404" spans="1:5" x14ac:dyDescent="0.2">
      <c r="A404" t="s">
        <v>668</v>
      </c>
      <c r="B404" s="5">
        <v>27543</v>
      </c>
      <c r="C404" s="2" t="s">
        <v>279</v>
      </c>
      <c r="D404" s="2" t="s">
        <v>267</v>
      </c>
      <c r="E404" s="2" t="s">
        <v>260</v>
      </c>
    </row>
    <row r="405" spans="1:5" x14ac:dyDescent="0.2">
      <c r="A405" t="s">
        <v>669</v>
      </c>
      <c r="B405" s="5">
        <v>34063</v>
      </c>
      <c r="C405" s="2" t="s">
        <v>266</v>
      </c>
      <c r="D405" s="2" t="s">
        <v>267</v>
      </c>
      <c r="E405" s="2" t="s">
        <v>260</v>
      </c>
    </row>
    <row r="406" spans="1:5" x14ac:dyDescent="0.2">
      <c r="A406" t="s">
        <v>670</v>
      </c>
      <c r="B406" s="5">
        <v>34627</v>
      </c>
      <c r="C406" s="2" t="s">
        <v>279</v>
      </c>
      <c r="D406" s="2" t="s">
        <v>259</v>
      </c>
      <c r="E406" s="2" t="s">
        <v>260</v>
      </c>
    </row>
    <row r="407" spans="1:5" x14ac:dyDescent="0.2">
      <c r="A407" t="s">
        <v>671</v>
      </c>
      <c r="B407" s="5">
        <v>35236</v>
      </c>
      <c r="C407" s="2" t="s">
        <v>258</v>
      </c>
      <c r="D407" s="2" t="s">
        <v>267</v>
      </c>
      <c r="E407" s="2" t="s">
        <v>260</v>
      </c>
    </row>
    <row r="408" spans="1:5" x14ac:dyDescent="0.2">
      <c r="A408" t="s">
        <v>672</v>
      </c>
      <c r="B408" s="5">
        <v>37779</v>
      </c>
      <c r="C408" s="2" t="s">
        <v>279</v>
      </c>
      <c r="D408" s="2" t="s">
        <v>259</v>
      </c>
      <c r="E408" s="2" t="s">
        <v>260</v>
      </c>
    </row>
    <row r="409" spans="1:5" x14ac:dyDescent="0.2">
      <c r="A409" t="s">
        <v>673</v>
      </c>
      <c r="B409" s="5">
        <v>32139</v>
      </c>
      <c r="C409" s="2" t="s">
        <v>258</v>
      </c>
      <c r="D409" s="2" t="s">
        <v>267</v>
      </c>
      <c r="E409" s="2" t="s">
        <v>260</v>
      </c>
    </row>
    <row r="410" spans="1:5" x14ac:dyDescent="0.2">
      <c r="A410" t="s">
        <v>674</v>
      </c>
      <c r="B410" s="5">
        <v>41071</v>
      </c>
      <c r="C410" s="2" t="s">
        <v>279</v>
      </c>
      <c r="D410" s="2" t="s">
        <v>267</v>
      </c>
      <c r="E410" s="2" t="s">
        <v>260</v>
      </c>
    </row>
    <row r="411" spans="1:5" x14ac:dyDescent="0.2">
      <c r="A411" t="s">
        <v>675</v>
      </c>
      <c r="B411" s="5">
        <v>40790</v>
      </c>
      <c r="C411" s="2" t="s">
        <v>279</v>
      </c>
      <c r="D411" s="2" t="s">
        <v>259</v>
      </c>
      <c r="E411" s="2" t="s">
        <v>260</v>
      </c>
    </row>
    <row r="412" spans="1:5" x14ac:dyDescent="0.2">
      <c r="A412" t="s">
        <v>676</v>
      </c>
      <c r="B412" s="5">
        <v>32642</v>
      </c>
      <c r="C412" s="2" t="s">
        <v>264</v>
      </c>
      <c r="D412" s="2" t="s">
        <v>259</v>
      </c>
      <c r="E412" s="2" t="s">
        <v>260</v>
      </c>
    </row>
    <row r="413" spans="1:5" x14ac:dyDescent="0.2">
      <c r="A413" t="s">
        <v>677</v>
      </c>
      <c r="B413" s="5">
        <v>29465</v>
      </c>
      <c r="C413" s="2" t="s">
        <v>266</v>
      </c>
      <c r="D413" s="2" t="s">
        <v>259</v>
      </c>
      <c r="E413" s="2" t="s">
        <v>272</v>
      </c>
    </row>
    <row r="414" spans="1:5" x14ac:dyDescent="0.2">
      <c r="A414" t="s">
        <v>678</v>
      </c>
      <c r="B414" s="5">
        <v>36138</v>
      </c>
      <c r="C414" s="2" t="s">
        <v>264</v>
      </c>
      <c r="D414" s="2" t="s">
        <v>267</v>
      </c>
      <c r="E414" s="2" t="s">
        <v>272</v>
      </c>
    </row>
    <row r="415" spans="1:5" x14ac:dyDescent="0.2">
      <c r="A415" t="s">
        <v>679</v>
      </c>
      <c r="B415" s="5">
        <v>35946</v>
      </c>
      <c r="C415" s="2" t="s">
        <v>279</v>
      </c>
      <c r="D415" s="2" t="s">
        <v>267</v>
      </c>
      <c r="E415" s="2" t="s">
        <v>260</v>
      </c>
    </row>
    <row r="416" spans="1:5" x14ac:dyDescent="0.2">
      <c r="A416" t="s">
        <v>680</v>
      </c>
      <c r="B416" s="5">
        <v>33478</v>
      </c>
      <c r="C416" s="2" t="s">
        <v>266</v>
      </c>
      <c r="D416" s="2" t="s">
        <v>259</v>
      </c>
      <c r="E416" s="2" t="s">
        <v>260</v>
      </c>
    </row>
    <row r="417" spans="1:5" x14ac:dyDescent="0.2">
      <c r="A417" t="s">
        <v>681</v>
      </c>
      <c r="B417" s="5">
        <v>30137</v>
      </c>
      <c r="C417" s="2" t="s">
        <v>264</v>
      </c>
      <c r="D417" s="2" t="s">
        <v>275</v>
      </c>
      <c r="E417" s="2" t="s">
        <v>260</v>
      </c>
    </row>
    <row r="418" spans="1:5" x14ac:dyDescent="0.2">
      <c r="A418" t="s">
        <v>682</v>
      </c>
      <c r="B418" s="5">
        <v>27652</v>
      </c>
      <c r="C418" s="2" t="s">
        <v>264</v>
      </c>
      <c r="D418" s="2" t="s">
        <v>259</v>
      </c>
      <c r="E418" s="2" t="s">
        <v>260</v>
      </c>
    </row>
    <row r="419" spans="1:5" x14ac:dyDescent="0.2">
      <c r="A419" t="s">
        <v>683</v>
      </c>
      <c r="B419" s="5">
        <v>32108</v>
      </c>
      <c r="C419" s="2" t="s">
        <v>264</v>
      </c>
      <c r="D419" s="2" t="s">
        <v>259</v>
      </c>
      <c r="E419" s="2" t="s">
        <v>260</v>
      </c>
    </row>
    <row r="420" spans="1:5" x14ac:dyDescent="0.2">
      <c r="A420" t="s">
        <v>684</v>
      </c>
      <c r="B420" s="5">
        <v>26868</v>
      </c>
      <c r="C420" s="2" t="s">
        <v>279</v>
      </c>
      <c r="D420" s="2" t="s">
        <v>275</v>
      </c>
      <c r="E420" s="2" t="s">
        <v>260</v>
      </c>
    </row>
    <row r="421" spans="1:5" x14ac:dyDescent="0.2">
      <c r="A421" t="s">
        <v>685</v>
      </c>
      <c r="B421" s="5">
        <v>30905</v>
      </c>
      <c r="C421" s="2" t="s">
        <v>266</v>
      </c>
      <c r="D421" s="2" t="s">
        <v>267</v>
      </c>
      <c r="E421" s="2" t="s">
        <v>260</v>
      </c>
    </row>
    <row r="422" spans="1:5" x14ac:dyDescent="0.2">
      <c r="A422" t="s">
        <v>686</v>
      </c>
      <c r="B422" s="5">
        <v>30820</v>
      </c>
      <c r="C422" s="2" t="s">
        <v>279</v>
      </c>
      <c r="D422" s="2" t="s">
        <v>267</v>
      </c>
      <c r="E422" s="2" t="s">
        <v>260</v>
      </c>
    </row>
    <row r="423" spans="1:5" x14ac:dyDescent="0.2">
      <c r="A423" t="s">
        <v>687</v>
      </c>
      <c r="B423" s="5">
        <v>33397</v>
      </c>
      <c r="C423" s="2" t="s">
        <v>264</v>
      </c>
      <c r="D423" s="2" t="s">
        <v>275</v>
      </c>
      <c r="E423" s="2" t="s">
        <v>260</v>
      </c>
    </row>
    <row r="424" spans="1:5" x14ac:dyDescent="0.2">
      <c r="A424" t="s">
        <v>688</v>
      </c>
      <c r="B424" s="5">
        <v>34631</v>
      </c>
      <c r="C424" s="2" t="s">
        <v>264</v>
      </c>
      <c r="D424" s="2" t="s">
        <v>275</v>
      </c>
      <c r="E424" s="2" t="s">
        <v>260</v>
      </c>
    </row>
    <row r="425" spans="1:5" x14ac:dyDescent="0.2">
      <c r="A425" t="s">
        <v>689</v>
      </c>
      <c r="B425" s="5">
        <v>33482</v>
      </c>
      <c r="C425" s="2" t="s">
        <v>266</v>
      </c>
      <c r="D425" s="2" t="s">
        <v>267</v>
      </c>
      <c r="E425" s="2" t="s">
        <v>260</v>
      </c>
    </row>
    <row r="426" spans="1:5" x14ac:dyDescent="0.2">
      <c r="A426" t="s">
        <v>690</v>
      </c>
      <c r="B426" s="5">
        <v>36120</v>
      </c>
      <c r="C426" s="2" t="s">
        <v>258</v>
      </c>
      <c r="D426" s="2" t="s">
        <v>275</v>
      </c>
      <c r="E426" s="2" t="s">
        <v>260</v>
      </c>
    </row>
    <row r="427" spans="1:5" x14ac:dyDescent="0.2">
      <c r="A427" t="s">
        <v>691</v>
      </c>
      <c r="B427" s="5">
        <v>39375</v>
      </c>
      <c r="C427" s="2" t="s">
        <v>258</v>
      </c>
      <c r="D427" s="2" t="s">
        <v>267</v>
      </c>
      <c r="E427" s="2" t="s">
        <v>260</v>
      </c>
    </row>
    <row r="428" spans="1:5" x14ac:dyDescent="0.2">
      <c r="A428" t="s">
        <v>692</v>
      </c>
      <c r="B428" s="5">
        <v>29362</v>
      </c>
      <c r="C428" s="2" t="s">
        <v>266</v>
      </c>
      <c r="D428" s="2" t="s">
        <v>267</v>
      </c>
      <c r="E428" s="2" t="s">
        <v>260</v>
      </c>
    </row>
    <row r="429" spans="1:5" x14ac:dyDescent="0.2">
      <c r="A429" t="s">
        <v>693</v>
      </c>
      <c r="B429" s="5">
        <v>40696</v>
      </c>
      <c r="C429" s="2" t="s">
        <v>264</v>
      </c>
      <c r="D429" s="2" t="s">
        <v>259</v>
      </c>
      <c r="E429" s="2" t="s">
        <v>260</v>
      </c>
    </row>
    <row r="430" spans="1:5" x14ac:dyDescent="0.2">
      <c r="A430" t="s">
        <v>694</v>
      </c>
      <c r="B430" s="5">
        <v>34832</v>
      </c>
      <c r="C430" s="2" t="s">
        <v>264</v>
      </c>
      <c r="D430" s="2" t="s">
        <v>259</v>
      </c>
      <c r="E430" s="2" t="s">
        <v>260</v>
      </c>
    </row>
    <row r="431" spans="1:5" x14ac:dyDescent="0.2">
      <c r="A431" t="s">
        <v>695</v>
      </c>
      <c r="B431" s="5">
        <v>37184</v>
      </c>
      <c r="C431" s="2" t="s">
        <v>266</v>
      </c>
      <c r="D431" s="2" t="s">
        <v>259</v>
      </c>
      <c r="E431" s="2" t="s">
        <v>260</v>
      </c>
    </row>
    <row r="432" spans="1:5" x14ac:dyDescent="0.2">
      <c r="A432" t="s">
        <v>696</v>
      </c>
      <c r="B432" s="5">
        <v>38657</v>
      </c>
      <c r="C432" s="2" t="s">
        <v>266</v>
      </c>
      <c r="D432" s="2" t="s">
        <v>259</v>
      </c>
      <c r="E432" s="2" t="s">
        <v>260</v>
      </c>
    </row>
    <row r="433" spans="1:5" x14ac:dyDescent="0.2">
      <c r="A433" t="s">
        <v>697</v>
      </c>
      <c r="B433" s="5">
        <v>39734</v>
      </c>
      <c r="C433" s="2" t="s">
        <v>258</v>
      </c>
      <c r="D433" s="2" t="s">
        <v>275</v>
      </c>
      <c r="E433" s="2" t="s">
        <v>260</v>
      </c>
    </row>
    <row r="434" spans="1:5" x14ac:dyDescent="0.2">
      <c r="A434" t="s">
        <v>698</v>
      </c>
      <c r="B434" s="5">
        <v>29582</v>
      </c>
      <c r="C434" s="2" t="s">
        <v>264</v>
      </c>
      <c r="D434" s="2" t="s">
        <v>275</v>
      </c>
      <c r="E434" s="2" t="s">
        <v>260</v>
      </c>
    </row>
    <row r="435" spans="1:5" x14ac:dyDescent="0.2">
      <c r="A435" t="s">
        <v>699</v>
      </c>
      <c r="B435" s="5">
        <v>29837</v>
      </c>
      <c r="C435" s="2" t="s">
        <v>266</v>
      </c>
      <c r="D435" s="2" t="s">
        <v>259</v>
      </c>
      <c r="E435" s="2" t="s">
        <v>260</v>
      </c>
    </row>
    <row r="436" spans="1:5" x14ac:dyDescent="0.2">
      <c r="A436" t="s">
        <v>700</v>
      </c>
      <c r="B436" s="5">
        <v>34682</v>
      </c>
      <c r="C436" s="2" t="s">
        <v>266</v>
      </c>
      <c r="D436" s="2" t="s">
        <v>275</v>
      </c>
      <c r="E436" s="2" t="s">
        <v>260</v>
      </c>
    </row>
    <row r="437" spans="1:5" x14ac:dyDescent="0.2">
      <c r="A437" t="s">
        <v>701</v>
      </c>
      <c r="B437" s="5">
        <v>28776</v>
      </c>
      <c r="C437" s="2" t="s">
        <v>258</v>
      </c>
      <c r="D437" s="2" t="s">
        <v>259</v>
      </c>
      <c r="E437" s="2" t="s">
        <v>260</v>
      </c>
    </row>
    <row r="438" spans="1:5" x14ac:dyDescent="0.2">
      <c r="A438" t="s">
        <v>702</v>
      </c>
      <c r="B438" s="5">
        <v>39379</v>
      </c>
      <c r="C438" s="2" t="s">
        <v>258</v>
      </c>
      <c r="D438" s="2" t="s">
        <v>267</v>
      </c>
      <c r="E438" s="2" t="s">
        <v>260</v>
      </c>
    </row>
    <row r="439" spans="1:5" x14ac:dyDescent="0.2">
      <c r="A439" t="s">
        <v>703</v>
      </c>
      <c r="B439" s="5">
        <v>40926</v>
      </c>
      <c r="C439" s="2" t="s">
        <v>279</v>
      </c>
      <c r="D439" s="2" t="s">
        <v>275</v>
      </c>
      <c r="E439" s="2" t="s">
        <v>262</v>
      </c>
    </row>
    <row r="440" spans="1:5" x14ac:dyDescent="0.2">
      <c r="A440" t="s">
        <v>704</v>
      </c>
      <c r="B440" s="5">
        <v>39480</v>
      </c>
      <c r="C440" s="2" t="s">
        <v>266</v>
      </c>
      <c r="D440" s="2" t="s">
        <v>275</v>
      </c>
      <c r="E440" s="2" t="s">
        <v>260</v>
      </c>
    </row>
    <row r="441" spans="1:5" x14ac:dyDescent="0.2">
      <c r="A441" t="s">
        <v>705</v>
      </c>
      <c r="B441" s="5">
        <v>36431</v>
      </c>
      <c r="C441" s="2" t="s">
        <v>279</v>
      </c>
      <c r="D441" s="2" t="s">
        <v>267</v>
      </c>
      <c r="E441" s="2" t="s">
        <v>260</v>
      </c>
    </row>
    <row r="442" spans="1:5" x14ac:dyDescent="0.2">
      <c r="A442" t="s">
        <v>706</v>
      </c>
      <c r="B442" s="5">
        <v>40374</v>
      </c>
      <c r="C442" s="2" t="s">
        <v>266</v>
      </c>
      <c r="D442" s="2" t="s">
        <v>259</v>
      </c>
      <c r="E442" s="2" t="s">
        <v>260</v>
      </c>
    </row>
    <row r="443" spans="1:5" x14ac:dyDescent="0.2">
      <c r="A443" t="s">
        <v>707</v>
      </c>
      <c r="B443" s="5">
        <v>32642</v>
      </c>
      <c r="C443" s="2" t="s">
        <v>258</v>
      </c>
      <c r="D443" s="2" t="s">
        <v>259</v>
      </c>
      <c r="E443" s="2" t="s">
        <v>260</v>
      </c>
    </row>
    <row r="444" spans="1:5" x14ac:dyDescent="0.2">
      <c r="A444" t="s">
        <v>708</v>
      </c>
      <c r="B444" s="5">
        <v>28013</v>
      </c>
      <c r="C444" s="2" t="s">
        <v>264</v>
      </c>
      <c r="D444" s="2" t="s">
        <v>267</v>
      </c>
      <c r="E444" s="2" t="s">
        <v>260</v>
      </c>
    </row>
    <row r="445" spans="1:5" x14ac:dyDescent="0.2">
      <c r="A445" t="s">
        <v>709</v>
      </c>
      <c r="B445" s="5">
        <v>29125</v>
      </c>
      <c r="C445" s="2" t="s">
        <v>279</v>
      </c>
      <c r="D445" s="2" t="s">
        <v>259</v>
      </c>
      <c r="E445" s="2" t="s">
        <v>260</v>
      </c>
    </row>
    <row r="446" spans="1:5" x14ac:dyDescent="0.2">
      <c r="A446" t="s">
        <v>710</v>
      </c>
      <c r="B446" s="5">
        <v>26736</v>
      </c>
      <c r="C446" s="2" t="s">
        <v>279</v>
      </c>
      <c r="D446" s="2" t="s">
        <v>259</v>
      </c>
      <c r="E446" s="2" t="s">
        <v>260</v>
      </c>
    </row>
    <row r="447" spans="1:5" x14ac:dyDescent="0.2">
      <c r="A447" t="s">
        <v>711</v>
      </c>
      <c r="B447" s="5">
        <v>38512</v>
      </c>
      <c r="C447" s="2" t="s">
        <v>266</v>
      </c>
      <c r="D447" s="2" t="s">
        <v>275</v>
      </c>
      <c r="E447" s="2" t="s">
        <v>272</v>
      </c>
    </row>
    <row r="448" spans="1:5" x14ac:dyDescent="0.2">
      <c r="A448" t="s">
        <v>712</v>
      </c>
      <c r="B448" s="5">
        <v>36471</v>
      </c>
      <c r="C448" s="2" t="s">
        <v>266</v>
      </c>
      <c r="D448" s="2" t="s">
        <v>259</v>
      </c>
      <c r="E448" s="2" t="s">
        <v>260</v>
      </c>
    </row>
    <row r="449" spans="1:5" x14ac:dyDescent="0.2">
      <c r="A449" t="s">
        <v>713</v>
      </c>
      <c r="B449" s="5">
        <v>39446</v>
      </c>
      <c r="C449" s="2" t="s">
        <v>258</v>
      </c>
      <c r="D449" s="2" t="s">
        <v>267</v>
      </c>
      <c r="E449" s="2" t="s">
        <v>260</v>
      </c>
    </row>
    <row r="450" spans="1:5" x14ac:dyDescent="0.2">
      <c r="A450" t="s">
        <v>714</v>
      </c>
      <c r="B450" s="5">
        <v>34508</v>
      </c>
      <c r="C450" s="2" t="s">
        <v>279</v>
      </c>
      <c r="D450" s="2" t="s">
        <v>259</v>
      </c>
      <c r="E450" s="2" t="s">
        <v>262</v>
      </c>
    </row>
    <row r="451" spans="1:5" x14ac:dyDescent="0.2">
      <c r="A451" t="s">
        <v>715</v>
      </c>
      <c r="B451" s="5">
        <v>36765</v>
      </c>
      <c r="C451" s="2" t="s">
        <v>266</v>
      </c>
      <c r="D451" s="2" t="s">
        <v>275</v>
      </c>
      <c r="E451" s="2" t="s">
        <v>260</v>
      </c>
    </row>
    <row r="452" spans="1:5" x14ac:dyDescent="0.2">
      <c r="A452" t="s">
        <v>716</v>
      </c>
      <c r="B452" s="5">
        <v>32421</v>
      </c>
      <c r="C452" s="2" t="s">
        <v>258</v>
      </c>
      <c r="D452" s="2" t="s">
        <v>267</v>
      </c>
      <c r="E452" s="2" t="s">
        <v>260</v>
      </c>
    </row>
    <row r="453" spans="1:5" x14ac:dyDescent="0.2">
      <c r="A453" t="s">
        <v>717</v>
      </c>
      <c r="B453" s="5">
        <v>36394</v>
      </c>
      <c r="C453" s="2" t="s">
        <v>279</v>
      </c>
      <c r="D453" s="2" t="s">
        <v>259</v>
      </c>
      <c r="E453" s="2" t="s">
        <v>260</v>
      </c>
    </row>
    <row r="454" spans="1:5" x14ac:dyDescent="0.2">
      <c r="A454" t="s">
        <v>718</v>
      </c>
      <c r="B454" s="5">
        <v>38354</v>
      </c>
      <c r="C454" s="2" t="s">
        <v>264</v>
      </c>
      <c r="D454" s="2" t="s">
        <v>259</v>
      </c>
      <c r="E454" s="2" t="s">
        <v>260</v>
      </c>
    </row>
    <row r="455" spans="1:5" x14ac:dyDescent="0.2">
      <c r="A455" t="s">
        <v>719</v>
      </c>
      <c r="B455" s="5">
        <v>37502</v>
      </c>
      <c r="C455" s="2" t="s">
        <v>264</v>
      </c>
      <c r="D455" s="2" t="s">
        <v>259</v>
      </c>
      <c r="E455" s="2" t="s">
        <v>260</v>
      </c>
    </row>
    <row r="456" spans="1:5" x14ac:dyDescent="0.2">
      <c r="A456" t="s">
        <v>720</v>
      </c>
      <c r="B456" s="5">
        <v>40064</v>
      </c>
      <c r="C456" s="2" t="s">
        <v>258</v>
      </c>
      <c r="D456" s="2" t="s">
        <v>267</v>
      </c>
      <c r="E456" s="2" t="s">
        <v>260</v>
      </c>
    </row>
    <row r="457" spans="1:5" x14ac:dyDescent="0.2">
      <c r="A457" t="s">
        <v>721</v>
      </c>
      <c r="B457" s="5">
        <v>40606</v>
      </c>
      <c r="C457" s="2" t="s">
        <v>279</v>
      </c>
      <c r="D457" s="2" t="s">
        <v>259</v>
      </c>
      <c r="E457" s="2" t="s">
        <v>260</v>
      </c>
    </row>
    <row r="458" spans="1:5" x14ac:dyDescent="0.2">
      <c r="A458" t="s">
        <v>722</v>
      </c>
      <c r="B458" s="5">
        <v>33744</v>
      </c>
      <c r="C458" s="2" t="s">
        <v>264</v>
      </c>
      <c r="D458" s="2" t="s">
        <v>259</v>
      </c>
      <c r="E458" s="2" t="s">
        <v>262</v>
      </c>
    </row>
    <row r="459" spans="1:5" x14ac:dyDescent="0.2">
      <c r="A459" t="s">
        <v>723</v>
      </c>
      <c r="B459" s="5">
        <v>40226</v>
      </c>
      <c r="C459" s="2" t="s">
        <v>279</v>
      </c>
      <c r="D459" s="2" t="s">
        <v>259</v>
      </c>
      <c r="E459" s="2" t="s">
        <v>260</v>
      </c>
    </row>
    <row r="460" spans="1:5" x14ac:dyDescent="0.2">
      <c r="A460" t="s">
        <v>724</v>
      </c>
      <c r="B460" s="5">
        <v>39764</v>
      </c>
      <c r="C460" s="2" t="s">
        <v>264</v>
      </c>
      <c r="D460" s="2" t="s">
        <v>259</v>
      </c>
      <c r="E460" s="2" t="s">
        <v>260</v>
      </c>
    </row>
    <row r="461" spans="1:5" x14ac:dyDescent="0.2">
      <c r="A461" t="s">
        <v>725</v>
      </c>
      <c r="B461" s="5">
        <v>37143</v>
      </c>
      <c r="C461" s="2" t="s">
        <v>279</v>
      </c>
      <c r="D461" s="2" t="s">
        <v>267</v>
      </c>
      <c r="E461" s="2" t="s">
        <v>260</v>
      </c>
    </row>
    <row r="462" spans="1:5" x14ac:dyDescent="0.2">
      <c r="A462" t="s">
        <v>726</v>
      </c>
      <c r="B462" s="5">
        <v>40320</v>
      </c>
      <c r="C462" s="2" t="s">
        <v>279</v>
      </c>
      <c r="D462" s="2" t="s">
        <v>267</v>
      </c>
      <c r="E462" s="2" t="s">
        <v>262</v>
      </c>
    </row>
    <row r="463" spans="1:5" x14ac:dyDescent="0.2">
      <c r="A463" t="s">
        <v>727</v>
      </c>
      <c r="B463" s="5">
        <v>38306</v>
      </c>
      <c r="C463" s="2" t="s">
        <v>266</v>
      </c>
      <c r="D463" s="2" t="s">
        <v>259</v>
      </c>
      <c r="E463" s="2" t="s">
        <v>262</v>
      </c>
    </row>
    <row r="464" spans="1:5" x14ac:dyDescent="0.2">
      <c r="A464" t="s">
        <v>728</v>
      </c>
      <c r="B464" s="5">
        <v>36931</v>
      </c>
      <c r="C464" s="2" t="s">
        <v>279</v>
      </c>
      <c r="D464" s="2" t="s">
        <v>267</v>
      </c>
      <c r="E464" s="2" t="s">
        <v>260</v>
      </c>
    </row>
    <row r="465" spans="1:5" x14ac:dyDescent="0.2">
      <c r="A465" t="s">
        <v>729</v>
      </c>
      <c r="B465" s="5">
        <v>29377</v>
      </c>
      <c r="C465" s="2" t="s">
        <v>266</v>
      </c>
      <c r="D465" s="2" t="s">
        <v>267</v>
      </c>
      <c r="E465" s="2" t="s">
        <v>260</v>
      </c>
    </row>
    <row r="466" spans="1:5" x14ac:dyDescent="0.2">
      <c r="A466" t="s">
        <v>730</v>
      </c>
      <c r="B466" s="5">
        <v>39388</v>
      </c>
      <c r="C466" s="2" t="s">
        <v>258</v>
      </c>
      <c r="D466" s="2" t="s">
        <v>275</v>
      </c>
      <c r="E466" s="2" t="s">
        <v>260</v>
      </c>
    </row>
    <row r="467" spans="1:5" x14ac:dyDescent="0.2">
      <c r="A467" t="s">
        <v>731</v>
      </c>
      <c r="B467" s="5">
        <v>33594</v>
      </c>
      <c r="C467" s="2" t="s">
        <v>266</v>
      </c>
      <c r="D467" s="2" t="s">
        <v>267</v>
      </c>
      <c r="E467" s="2" t="s">
        <v>260</v>
      </c>
    </row>
    <row r="468" spans="1:5" x14ac:dyDescent="0.2">
      <c r="A468" t="s">
        <v>732</v>
      </c>
      <c r="B468" s="5">
        <v>30366</v>
      </c>
      <c r="C468" s="2" t="s">
        <v>258</v>
      </c>
      <c r="D468" s="2" t="s">
        <v>275</v>
      </c>
      <c r="E468" s="2" t="s">
        <v>260</v>
      </c>
    </row>
    <row r="469" spans="1:5" x14ac:dyDescent="0.2">
      <c r="A469" t="s">
        <v>733</v>
      </c>
      <c r="B469" s="5">
        <v>28682</v>
      </c>
      <c r="C469" s="2" t="s">
        <v>264</v>
      </c>
      <c r="D469" s="2" t="s">
        <v>259</v>
      </c>
      <c r="E469" s="2" t="s">
        <v>272</v>
      </c>
    </row>
    <row r="470" spans="1:5" x14ac:dyDescent="0.2">
      <c r="A470" t="s">
        <v>734</v>
      </c>
      <c r="B470" s="5">
        <v>26975</v>
      </c>
      <c r="C470" s="2" t="s">
        <v>279</v>
      </c>
      <c r="D470" s="2" t="s">
        <v>275</v>
      </c>
      <c r="E470" s="2" t="s">
        <v>260</v>
      </c>
    </row>
    <row r="471" spans="1:5" x14ac:dyDescent="0.2">
      <c r="A471" t="s">
        <v>735</v>
      </c>
      <c r="B471" s="5">
        <v>39906</v>
      </c>
      <c r="C471" s="2" t="s">
        <v>258</v>
      </c>
      <c r="D471" s="2" t="s">
        <v>267</v>
      </c>
      <c r="E471" s="2" t="s">
        <v>260</v>
      </c>
    </row>
    <row r="472" spans="1:5" x14ac:dyDescent="0.2">
      <c r="A472" t="s">
        <v>736</v>
      </c>
      <c r="B472" s="5">
        <v>32034</v>
      </c>
      <c r="C472" s="2" t="s">
        <v>264</v>
      </c>
      <c r="D472" s="2" t="s">
        <v>259</v>
      </c>
      <c r="E472" s="2" t="s">
        <v>260</v>
      </c>
    </row>
    <row r="473" spans="1:5" x14ac:dyDescent="0.2">
      <c r="A473" t="s">
        <v>737</v>
      </c>
      <c r="B473" s="5">
        <v>37200</v>
      </c>
      <c r="C473" s="2" t="s">
        <v>266</v>
      </c>
      <c r="D473" s="2" t="s">
        <v>259</v>
      </c>
      <c r="E473" s="2" t="s">
        <v>260</v>
      </c>
    </row>
    <row r="474" spans="1:5" x14ac:dyDescent="0.2">
      <c r="A474" t="s">
        <v>738</v>
      </c>
      <c r="B474" s="5">
        <v>31925</v>
      </c>
      <c r="C474" s="2" t="s">
        <v>279</v>
      </c>
      <c r="D474" s="2" t="s">
        <v>267</v>
      </c>
      <c r="E474" s="2" t="s">
        <v>260</v>
      </c>
    </row>
    <row r="475" spans="1:5" x14ac:dyDescent="0.2">
      <c r="A475" t="s">
        <v>739</v>
      </c>
      <c r="B475" s="5">
        <v>38307</v>
      </c>
      <c r="C475" s="2" t="s">
        <v>258</v>
      </c>
      <c r="D475" s="2" t="s">
        <v>259</v>
      </c>
      <c r="E475" s="2" t="s">
        <v>260</v>
      </c>
    </row>
    <row r="476" spans="1:5" x14ac:dyDescent="0.2">
      <c r="A476" t="s">
        <v>740</v>
      </c>
      <c r="B476" s="5">
        <v>31241</v>
      </c>
      <c r="C476" s="2" t="s">
        <v>279</v>
      </c>
      <c r="D476" s="2" t="s">
        <v>259</v>
      </c>
      <c r="E476" s="2" t="s">
        <v>260</v>
      </c>
    </row>
    <row r="477" spans="1:5" x14ac:dyDescent="0.2">
      <c r="A477" t="s">
        <v>741</v>
      </c>
      <c r="B477" s="5">
        <v>33773</v>
      </c>
      <c r="C477" s="2" t="s">
        <v>266</v>
      </c>
      <c r="D477" s="2" t="s">
        <v>259</v>
      </c>
      <c r="E477" s="2" t="s">
        <v>260</v>
      </c>
    </row>
    <row r="478" spans="1:5" x14ac:dyDescent="0.2">
      <c r="A478" t="s">
        <v>742</v>
      </c>
      <c r="B478" s="5">
        <v>37649</v>
      </c>
      <c r="C478" s="2" t="s">
        <v>266</v>
      </c>
      <c r="D478" s="2" t="s">
        <v>259</v>
      </c>
      <c r="E478" s="2" t="s">
        <v>260</v>
      </c>
    </row>
    <row r="479" spans="1:5" x14ac:dyDescent="0.2">
      <c r="A479" t="s">
        <v>743</v>
      </c>
      <c r="B479" s="5">
        <v>32996</v>
      </c>
      <c r="C479" s="2" t="s">
        <v>279</v>
      </c>
      <c r="D479" s="2" t="s">
        <v>275</v>
      </c>
      <c r="E479" s="2" t="s">
        <v>260</v>
      </c>
    </row>
    <row r="480" spans="1:5" x14ac:dyDescent="0.2">
      <c r="A480" t="s">
        <v>744</v>
      </c>
      <c r="B480" s="5">
        <v>37500</v>
      </c>
      <c r="C480" s="2" t="s">
        <v>258</v>
      </c>
      <c r="D480" s="2" t="s">
        <v>259</v>
      </c>
      <c r="E480" s="2" t="s">
        <v>260</v>
      </c>
    </row>
    <row r="481" spans="1:5" x14ac:dyDescent="0.2">
      <c r="A481" t="s">
        <v>745</v>
      </c>
      <c r="B481" s="5">
        <v>36101</v>
      </c>
      <c r="C481" s="2" t="s">
        <v>266</v>
      </c>
      <c r="D481" s="2" t="s">
        <v>275</v>
      </c>
      <c r="E481" s="2" t="s">
        <v>260</v>
      </c>
    </row>
    <row r="482" spans="1:5" x14ac:dyDescent="0.2">
      <c r="A482" t="s">
        <v>746</v>
      </c>
      <c r="B482" s="5">
        <v>38760</v>
      </c>
      <c r="C482" s="2" t="s">
        <v>266</v>
      </c>
      <c r="D482" s="2" t="s">
        <v>259</v>
      </c>
      <c r="E482" s="2" t="s">
        <v>260</v>
      </c>
    </row>
    <row r="483" spans="1:5" x14ac:dyDescent="0.2">
      <c r="A483" t="s">
        <v>747</v>
      </c>
      <c r="B483" s="5">
        <v>26341</v>
      </c>
      <c r="C483" s="2" t="s">
        <v>258</v>
      </c>
      <c r="D483" s="2" t="s">
        <v>259</v>
      </c>
      <c r="E483" s="2" t="s">
        <v>260</v>
      </c>
    </row>
    <row r="484" spans="1:5" x14ac:dyDescent="0.2">
      <c r="A484" t="s">
        <v>748</v>
      </c>
      <c r="B484" s="5">
        <v>37267</v>
      </c>
      <c r="C484" s="2" t="s">
        <v>264</v>
      </c>
      <c r="D484" s="2" t="s">
        <v>267</v>
      </c>
      <c r="E484" s="2" t="s">
        <v>262</v>
      </c>
    </row>
    <row r="485" spans="1:5" x14ac:dyDescent="0.2">
      <c r="A485" t="s">
        <v>749</v>
      </c>
      <c r="B485" s="5">
        <v>35775</v>
      </c>
      <c r="C485" s="2" t="s">
        <v>279</v>
      </c>
      <c r="D485" s="2" t="s">
        <v>267</v>
      </c>
      <c r="E485" s="2" t="s">
        <v>260</v>
      </c>
    </row>
    <row r="486" spans="1:5" x14ac:dyDescent="0.2">
      <c r="A486" t="s">
        <v>750</v>
      </c>
      <c r="B486" s="5">
        <v>37171</v>
      </c>
      <c r="C486" s="2" t="s">
        <v>264</v>
      </c>
      <c r="D486" s="2" t="s">
        <v>267</v>
      </c>
      <c r="E486" s="2" t="s">
        <v>260</v>
      </c>
    </row>
    <row r="487" spans="1:5" x14ac:dyDescent="0.2">
      <c r="A487" t="s">
        <v>751</v>
      </c>
      <c r="B487" s="5">
        <v>31583</v>
      </c>
      <c r="C487" s="2" t="s">
        <v>279</v>
      </c>
      <c r="D487" s="2" t="s">
        <v>267</v>
      </c>
      <c r="E487" s="2" t="s">
        <v>260</v>
      </c>
    </row>
    <row r="488" spans="1:5" x14ac:dyDescent="0.2">
      <c r="A488" t="s">
        <v>752</v>
      </c>
      <c r="B488" s="5">
        <v>39558</v>
      </c>
      <c r="C488" s="2" t="s">
        <v>264</v>
      </c>
      <c r="D488" s="2" t="s">
        <v>267</v>
      </c>
      <c r="E488" s="2" t="s">
        <v>260</v>
      </c>
    </row>
    <row r="489" spans="1:5" x14ac:dyDescent="0.2">
      <c r="A489" t="s">
        <v>753</v>
      </c>
      <c r="B489" s="5">
        <v>32049</v>
      </c>
      <c r="C489" s="2" t="s">
        <v>279</v>
      </c>
      <c r="D489" s="2" t="s">
        <v>259</v>
      </c>
      <c r="E489" s="2" t="s">
        <v>260</v>
      </c>
    </row>
    <row r="490" spans="1:5" x14ac:dyDescent="0.2">
      <c r="A490" t="s">
        <v>754</v>
      </c>
      <c r="B490" s="5">
        <v>39905</v>
      </c>
      <c r="C490" s="2" t="s">
        <v>258</v>
      </c>
      <c r="D490" s="2" t="s">
        <v>275</v>
      </c>
      <c r="E490" s="2" t="s">
        <v>260</v>
      </c>
    </row>
    <row r="491" spans="1:5" x14ac:dyDescent="0.2">
      <c r="A491" t="s">
        <v>755</v>
      </c>
      <c r="B491" s="5">
        <v>28582</v>
      </c>
      <c r="C491" s="2" t="s">
        <v>264</v>
      </c>
      <c r="D491" s="2" t="s">
        <v>259</v>
      </c>
      <c r="E491" s="2" t="s">
        <v>260</v>
      </c>
    </row>
    <row r="492" spans="1:5" x14ac:dyDescent="0.2">
      <c r="A492" t="s">
        <v>756</v>
      </c>
      <c r="B492" s="5">
        <v>34422</v>
      </c>
      <c r="C492" s="2" t="s">
        <v>264</v>
      </c>
      <c r="D492" s="2" t="s">
        <v>267</v>
      </c>
      <c r="E492" s="2" t="s">
        <v>260</v>
      </c>
    </row>
    <row r="493" spans="1:5" x14ac:dyDescent="0.2">
      <c r="A493" t="s">
        <v>757</v>
      </c>
      <c r="B493" s="5">
        <v>35587</v>
      </c>
      <c r="C493" s="2" t="s">
        <v>258</v>
      </c>
      <c r="D493" s="2" t="s">
        <v>267</v>
      </c>
      <c r="E493" s="2" t="s">
        <v>260</v>
      </c>
    </row>
    <row r="494" spans="1:5" x14ac:dyDescent="0.2">
      <c r="A494" t="s">
        <v>758</v>
      </c>
      <c r="B494" s="5">
        <v>36914</v>
      </c>
      <c r="C494" s="2" t="s">
        <v>258</v>
      </c>
      <c r="D494" s="2" t="s">
        <v>267</v>
      </c>
      <c r="E494" s="2" t="s">
        <v>260</v>
      </c>
    </row>
    <row r="495" spans="1:5" x14ac:dyDescent="0.2">
      <c r="A495" t="s">
        <v>759</v>
      </c>
      <c r="B495" s="5">
        <v>30141</v>
      </c>
      <c r="C495" s="2" t="s">
        <v>279</v>
      </c>
      <c r="D495" s="2" t="s">
        <v>275</v>
      </c>
      <c r="E495" s="2" t="s">
        <v>260</v>
      </c>
    </row>
    <row r="496" spans="1:5" x14ac:dyDescent="0.2">
      <c r="A496" t="s">
        <v>760</v>
      </c>
      <c r="B496" s="5">
        <v>30613</v>
      </c>
      <c r="C496" s="2" t="s">
        <v>264</v>
      </c>
      <c r="D496" s="2" t="s">
        <v>267</v>
      </c>
      <c r="E496" s="2" t="s">
        <v>260</v>
      </c>
    </row>
    <row r="497" spans="1:5" x14ac:dyDescent="0.2">
      <c r="A497" t="s">
        <v>761</v>
      </c>
      <c r="B497" s="5">
        <v>36525</v>
      </c>
      <c r="C497" s="2" t="s">
        <v>264</v>
      </c>
      <c r="D497" s="2" t="s">
        <v>259</v>
      </c>
      <c r="E497" s="2" t="s">
        <v>260</v>
      </c>
    </row>
    <row r="498" spans="1:5" x14ac:dyDescent="0.2">
      <c r="A498" t="s">
        <v>762</v>
      </c>
      <c r="B498" s="5">
        <v>26857</v>
      </c>
      <c r="C498" s="2" t="s">
        <v>258</v>
      </c>
      <c r="D498" s="2" t="s">
        <v>267</v>
      </c>
      <c r="E498" s="2" t="s">
        <v>262</v>
      </c>
    </row>
    <row r="499" spans="1:5" x14ac:dyDescent="0.2">
      <c r="A499" t="s">
        <v>763</v>
      </c>
      <c r="B499" s="5">
        <v>39382</v>
      </c>
      <c r="C499" s="2" t="s">
        <v>258</v>
      </c>
      <c r="D499" s="2" t="s">
        <v>267</v>
      </c>
      <c r="E499" s="2" t="s">
        <v>260</v>
      </c>
    </row>
    <row r="500" spans="1:5" x14ac:dyDescent="0.2">
      <c r="A500" t="s">
        <v>764</v>
      </c>
      <c r="B500" s="5">
        <v>33595</v>
      </c>
      <c r="C500" s="2" t="s">
        <v>258</v>
      </c>
      <c r="D500" s="2" t="s">
        <v>267</v>
      </c>
      <c r="E500" s="2" t="s">
        <v>260</v>
      </c>
    </row>
    <row r="501" spans="1:5" x14ac:dyDescent="0.2">
      <c r="A501" t="s">
        <v>765</v>
      </c>
      <c r="B501" s="5">
        <v>32453</v>
      </c>
      <c r="C501" s="2" t="s">
        <v>264</v>
      </c>
      <c r="D501" s="2" t="s">
        <v>275</v>
      </c>
      <c r="E501" s="2" t="s">
        <v>260</v>
      </c>
    </row>
    <row r="502" spans="1:5" x14ac:dyDescent="0.2">
      <c r="A502" t="s">
        <v>766</v>
      </c>
      <c r="B502" s="5">
        <v>32273</v>
      </c>
      <c r="C502" s="2" t="s">
        <v>279</v>
      </c>
      <c r="D502" s="2" t="s">
        <v>259</v>
      </c>
      <c r="E502" s="2" t="s">
        <v>272</v>
      </c>
    </row>
    <row r="503" spans="1:5" x14ac:dyDescent="0.2">
      <c r="A503" t="s">
        <v>767</v>
      </c>
      <c r="B503" s="5">
        <v>39639</v>
      </c>
      <c r="C503" s="2" t="s">
        <v>266</v>
      </c>
      <c r="D503" s="2" t="s">
        <v>259</v>
      </c>
      <c r="E503" s="2" t="s">
        <v>260</v>
      </c>
    </row>
    <row r="504" spans="1:5" x14ac:dyDescent="0.2">
      <c r="A504" t="s">
        <v>768</v>
      </c>
      <c r="B504" s="5">
        <v>30681</v>
      </c>
      <c r="C504" s="2" t="s">
        <v>264</v>
      </c>
      <c r="D504" s="2" t="s">
        <v>267</v>
      </c>
      <c r="E504" s="2" t="s">
        <v>260</v>
      </c>
    </row>
    <row r="505" spans="1:5" x14ac:dyDescent="0.2">
      <c r="A505" t="s">
        <v>769</v>
      </c>
      <c r="B505" s="5">
        <v>38023</v>
      </c>
      <c r="C505" s="2" t="s">
        <v>266</v>
      </c>
      <c r="D505" s="2" t="s">
        <v>259</v>
      </c>
      <c r="E505" s="2" t="s">
        <v>260</v>
      </c>
    </row>
    <row r="506" spans="1:5" x14ac:dyDescent="0.2">
      <c r="A506" t="s">
        <v>770</v>
      </c>
      <c r="B506" s="5">
        <v>34184</v>
      </c>
      <c r="C506" s="2" t="s">
        <v>264</v>
      </c>
      <c r="D506" s="2" t="s">
        <v>267</v>
      </c>
      <c r="E506" s="2" t="s">
        <v>260</v>
      </c>
    </row>
    <row r="507" spans="1:5" x14ac:dyDescent="0.2">
      <c r="A507" t="s">
        <v>771</v>
      </c>
      <c r="B507" s="5">
        <v>30600</v>
      </c>
      <c r="C507" s="2" t="s">
        <v>266</v>
      </c>
      <c r="D507" s="2" t="s">
        <v>259</v>
      </c>
      <c r="E507" s="2" t="s">
        <v>260</v>
      </c>
    </row>
    <row r="508" spans="1:5" x14ac:dyDescent="0.2">
      <c r="A508" t="s">
        <v>772</v>
      </c>
      <c r="B508" s="5">
        <v>36249</v>
      </c>
      <c r="C508" s="2" t="s">
        <v>266</v>
      </c>
      <c r="D508" s="2" t="s">
        <v>267</v>
      </c>
      <c r="E508" s="2" t="s">
        <v>260</v>
      </c>
    </row>
    <row r="509" spans="1:5" x14ac:dyDescent="0.2">
      <c r="A509" t="s">
        <v>773</v>
      </c>
      <c r="B509" s="5">
        <v>28977</v>
      </c>
      <c r="C509" s="2" t="s">
        <v>258</v>
      </c>
      <c r="D509" s="2" t="s">
        <v>259</v>
      </c>
      <c r="E509" s="2" t="s">
        <v>260</v>
      </c>
    </row>
    <row r="510" spans="1:5" x14ac:dyDescent="0.2">
      <c r="A510" t="s">
        <v>774</v>
      </c>
      <c r="B510" s="5">
        <v>39086</v>
      </c>
      <c r="C510" s="2" t="s">
        <v>258</v>
      </c>
      <c r="D510" s="2" t="s">
        <v>275</v>
      </c>
      <c r="E510" s="2" t="s">
        <v>260</v>
      </c>
    </row>
    <row r="511" spans="1:5" x14ac:dyDescent="0.2">
      <c r="A511" t="s">
        <v>775</v>
      </c>
      <c r="B511" s="5">
        <v>39951</v>
      </c>
      <c r="C511" s="2" t="s">
        <v>266</v>
      </c>
      <c r="D511" s="2" t="s">
        <v>259</v>
      </c>
      <c r="E511" s="2" t="s">
        <v>262</v>
      </c>
    </row>
    <row r="512" spans="1:5" x14ac:dyDescent="0.2">
      <c r="A512" t="s">
        <v>776</v>
      </c>
      <c r="B512" s="5">
        <v>40634</v>
      </c>
      <c r="C512" s="2" t="s">
        <v>258</v>
      </c>
      <c r="D512" s="2" t="s">
        <v>259</v>
      </c>
      <c r="E512" s="2" t="s">
        <v>262</v>
      </c>
    </row>
    <row r="513" spans="1:5" x14ac:dyDescent="0.2">
      <c r="A513" t="s">
        <v>777</v>
      </c>
      <c r="B513" s="5">
        <v>27901</v>
      </c>
      <c r="C513" s="2" t="s">
        <v>266</v>
      </c>
      <c r="D513" s="2" t="s">
        <v>267</v>
      </c>
      <c r="E513" s="2" t="s">
        <v>272</v>
      </c>
    </row>
    <row r="514" spans="1:5" x14ac:dyDescent="0.2">
      <c r="A514" t="s">
        <v>778</v>
      </c>
      <c r="B514" s="5">
        <v>26959</v>
      </c>
      <c r="C514" s="2" t="s">
        <v>266</v>
      </c>
      <c r="D514" s="2" t="s">
        <v>267</v>
      </c>
      <c r="E514" s="2" t="s">
        <v>260</v>
      </c>
    </row>
    <row r="515" spans="1:5" x14ac:dyDescent="0.2">
      <c r="A515" t="s">
        <v>779</v>
      </c>
      <c r="B515" s="5">
        <v>32311</v>
      </c>
      <c r="C515" s="2" t="s">
        <v>266</v>
      </c>
      <c r="D515" s="2" t="s">
        <v>259</v>
      </c>
      <c r="E515" s="2" t="s">
        <v>260</v>
      </c>
    </row>
    <row r="516" spans="1:5" x14ac:dyDescent="0.2">
      <c r="A516" t="s">
        <v>780</v>
      </c>
      <c r="B516" s="5">
        <v>39895</v>
      </c>
      <c r="C516" s="2" t="s">
        <v>266</v>
      </c>
      <c r="D516" s="2" t="s">
        <v>267</v>
      </c>
      <c r="E516" s="2" t="s">
        <v>262</v>
      </c>
    </row>
    <row r="517" spans="1:5" x14ac:dyDescent="0.2">
      <c r="A517" t="s">
        <v>781</v>
      </c>
      <c r="B517" s="5">
        <v>37591</v>
      </c>
      <c r="C517" s="2" t="s">
        <v>279</v>
      </c>
      <c r="D517" s="2" t="s">
        <v>259</v>
      </c>
      <c r="E517" s="2" t="s">
        <v>260</v>
      </c>
    </row>
    <row r="518" spans="1:5" x14ac:dyDescent="0.2">
      <c r="A518" t="s">
        <v>782</v>
      </c>
      <c r="B518" s="5">
        <v>26556</v>
      </c>
      <c r="C518" s="2" t="s">
        <v>266</v>
      </c>
      <c r="D518" s="2" t="s">
        <v>259</v>
      </c>
      <c r="E518" s="2" t="s">
        <v>260</v>
      </c>
    </row>
    <row r="519" spans="1:5" x14ac:dyDescent="0.2">
      <c r="A519" t="s">
        <v>783</v>
      </c>
      <c r="B519" s="5">
        <v>27502</v>
      </c>
      <c r="C519" s="2" t="s">
        <v>258</v>
      </c>
      <c r="D519" s="2" t="s">
        <v>259</v>
      </c>
      <c r="E519" s="2" t="s">
        <v>260</v>
      </c>
    </row>
    <row r="520" spans="1:5" x14ac:dyDescent="0.2">
      <c r="A520" t="s">
        <v>784</v>
      </c>
      <c r="B520" s="5">
        <v>31368</v>
      </c>
      <c r="C520" s="2" t="s">
        <v>279</v>
      </c>
      <c r="D520" s="2" t="s">
        <v>259</v>
      </c>
      <c r="E520" s="2" t="s">
        <v>260</v>
      </c>
    </row>
    <row r="521" spans="1:5" x14ac:dyDescent="0.2">
      <c r="A521" t="s">
        <v>785</v>
      </c>
      <c r="B521" s="5">
        <v>32524</v>
      </c>
      <c r="C521" s="2" t="s">
        <v>266</v>
      </c>
      <c r="D521" s="2" t="s">
        <v>267</v>
      </c>
      <c r="E521" s="2" t="s">
        <v>260</v>
      </c>
    </row>
    <row r="522" spans="1:5" x14ac:dyDescent="0.2">
      <c r="A522" t="s">
        <v>786</v>
      </c>
      <c r="B522" s="5">
        <v>33590</v>
      </c>
      <c r="C522" s="2" t="s">
        <v>264</v>
      </c>
      <c r="D522" s="2" t="s">
        <v>267</v>
      </c>
      <c r="E522" s="2" t="s">
        <v>260</v>
      </c>
    </row>
    <row r="523" spans="1:5" x14ac:dyDescent="0.2">
      <c r="A523" t="s">
        <v>787</v>
      </c>
      <c r="B523" s="5">
        <v>41059</v>
      </c>
      <c r="C523" s="2" t="s">
        <v>279</v>
      </c>
      <c r="D523" s="2" t="s">
        <v>259</v>
      </c>
      <c r="E523" s="2" t="s">
        <v>260</v>
      </c>
    </row>
    <row r="524" spans="1:5" x14ac:dyDescent="0.2">
      <c r="A524" t="s">
        <v>788</v>
      </c>
      <c r="B524" s="5">
        <v>34922</v>
      </c>
      <c r="C524" s="2" t="s">
        <v>264</v>
      </c>
      <c r="D524" s="2" t="s">
        <v>259</v>
      </c>
      <c r="E524" s="2" t="s">
        <v>260</v>
      </c>
    </row>
    <row r="525" spans="1:5" x14ac:dyDescent="0.2">
      <c r="A525" t="s">
        <v>789</v>
      </c>
      <c r="B525" s="5">
        <v>28895</v>
      </c>
      <c r="C525" s="2" t="s">
        <v>266</v>
      </c>
      <c r="D525" s="2" t="s">
        <v>267</v>
      </c>
      <c r="E525" s="2" t="s">
        <v>260</v>
      </c>
    </row>
    <row r="526" spans="1:5" x14ac:dyDescent="0.2">
      <c r="A526" t="s">
        <v>790</v>
      </c>
      <c r="B526" s="5">
        <v>34181</v>
      </c>
      <c r="C526" s="2" t="s">
        <v>266</v>
      </c>
      <c r="D526" s="2" t="s">
        <v>267</v>
      </c>
      <c r="E526" s="2" t="s">
        <v>262</v>
      </c>
    </row>
    <row r="527" spans="1:5" x14ac:dyDescent="0.2">
      <c r="A527" t="s">
        <v>791</v>
      </c>
      <c r="B527" s="5">
        <v>32703</v>
      </c>
      <c r="C527" s="2" t="s">
        <v>258</v>
      </c>
      <c r="D527" s="2" t="s">
        <v>267</v>
      </c>
      <c r="E527" s="2" t="s">
        <v>260</v>
      </c>
    </row>
    <row r="528" spans="1:5" x14ac:dyDescent="0.2">
      <c r="A528" t="s">
        <v>792</v>
      </c>
      <c r="B528" s="5">
        <v>34806</v>
      </c>
      <c r="C528" s="2" t="s">
        <v>264</v>
      </c>
      <c r="D528" s="2" t="s">
        <v>267</v>
      </c>
      <c r="E528" s="2" t="s">
        <v>260</v>
      </c>
    </row>
    <row r="529" spans="1:5" x14ac:dyDescent="0.2">
      <c r="A529" t="s">
        <v>793</v>
      </c>
      <c r="B529" s="5">
        <v>28293</v>
      </c>
      <c r="C529" s="2" t="s">
        <v>279</v>
      </c>
      <c r="D529" s="2" t="s">
        <v>275</v>
      </c>
      <c r="E529" s="2" t="s">
        <v>262</v>
      </c>
    </row>
    <row r="530" spans="1:5" x14ac:dyDescent="0.2">
      <c r="A530" t="s">
        <v>794</v>
      </c>
      <c r="B530" s="5">
        <v>40404</v>
      </c>
      <c r="C530" s="2" t="s">
        <v>264</v>
      </c>
      <c r="D530" s="2" t="s">
        <v>259</v>
      </c>
      <c r="E530" s="2" t="s">
        <v>260</v>
      </c>
    </row>
    <row r="531" spans="1:5" x14ac:dyDescent="0.2">
      <c r="A531" t="s">
        <v>795</v>
      </c>
      <c r="B531" s="5">
        <v>36586</v>
      </c>
      <c r="C531" s="2" t="s">
        <v>258</v>
      </c>
      <c r="D531" s="2" t="s">
        <v>259</v>
      </c>
      <c r="E531" s="2" t="s">
        <v>260</v>
      </c>
    </row>
    <row r="532" spans="1:5" x14ac:dyDescent="0.2">
      <c r="A532" t="s">
        <v>796</v>
      </c>
      <c r="B532" s="5">
        <v>35246</v>
      </c>
      <c r="C532" s="2" t="s">
        <v>279</v>
      </c>
      <c r="D532" s="2" t="s">
        <v>267</v>
      </c>
      <c r="E532" s="2" t="s">
        <v>262</v>
      </c>
    </row>
    <row r="533" spans="1:5" x14ac:dyDescent="0.2">
      <c r="A533" t="s">
        <v>797</v>
      </c>
      <c r="B533" s="5">
        <v>37426</v>
      </c>
      <c r="C533" s="2" t="s">
        <v>279</v>
      </c>
      <c r="D533" s="2" t="s">
        <v>267</v>
      </c>
      <c r="E533" s="2" t="s">
        <v>272</v>
      </c>
    </row>
    <row r="534" spans="1:5" x14ac:dyDescent="0.2">
      <c r="A534" t="s">
        <v>798</v>
      </c>
      <c r="B534" s="5">
        <v>32293</v>
      </c>
      <c r="C534" s="2" t="s">
        <v>266</v>
      </c>
      <c r="D534" s="2" t="s">
        <v>275</v>
      </c>
      <c r="E534" s="2" t="s">
        <v>260</v>
      </c>
    </row>
    <row r="535" spans="1:5" x14ac:dyDescent="0.2">
      <c r="A535" t="s">
        <v>799</v>
      </c>
      <c r="B535" s="5">
        <v>37436</v>
      </c>
      <c r="C535" s="2" t="s">
        <v>279</v>
      </c>
      <c r="D535" s="2" t="s">
        <v>267</v>
      </c>
      <c r="E535" s="2" t="s">
        <v>260</v>
      </c>
    </row>
    <row r="536" spans="1:5" x14ac:dyDescent="0.2">
      <c r="A536" t="s">
        <v>800</v>
      </c>
      <c r="B536" s="5">
        <v>31227</v>
      </c>
      <c r="C536" s="2" t="s">
        <v>266</v>
      </c>
      <c r="D536" s="2" t="s">
        <v>267</v>
      </c>
      <c r="E536" s="2" t="s">
        <v>260</v>
      </c>
    </row>
    <row r="537" spans="1:5" x14ac:dyDescent="0.2">
      <c r="A537" t="s">
        <v>801</v>
      </c>
      <c r="B537" s="5">
        <v>29920</v>
      </c>
      <c r="C537" s="2" t="s">
        <v>264</v>
      </c>
      <c r="D537" s="2" t="s">
        <v>267</v>
      </c>
      <c r="E537" s="2" t="s">
        <v>260</v>
      </c>
    </row>
    <row r="538" spans="1:5" x14ac:dyDescent="0.2">
      <c r="A538" t="s">
        <v>802</v>
      </c>
      <c r="B538" s="5">
        <v>30348</v>
      </c>
      <c r="C538" s="2" t="s">
        <v>264</v>
      </c>
      <c r="D538" s="2" t="s">
        <v>267</v>
      </c>
      <c r="E538" s="2" t="s">
        <v>260</v>
      </c>
    </row>
    <row r="539" spans="1:5" x14ac:dyDescent="0.2">
      <c r="A539" t="s">
        <v>803</v>
      </c>
      <c r="B539" s="5">
        <v>35492</v>
      </c>
      <c r="C539" s="2" t="s">
        <v>264</v>
      </c>
      <c r="D539" s="2" t="s">
        <v>275</v>
      </c>
      <c r="E539" s="2" t="s">
        <v>260</v>
      </c>
    </row>
    <row r="540" spans="1:5" x14ac:dyDescent="0.2">
      <c r="A540" t="s">
        <v>804</v>
      </c>
      <c r="B540" s="5">
        <v>39752</v>
      </c>
      <c r="C540" s="2" t="s">
        <v>264</v>
      </c>
      <c r="D540" s="2" t="s">
        <v>259</v>
      </c>
      <c r="E540" s="2" t="s">
        <v>260</v>
      </c>
    </row>
    <row r="541" spans="1:5" x14ac:dyDescent="0.2">
      <c r="A541" t="s">
        <v>805</v>
      </c>
      <c r="B541" s="5">
        <v>26831</v>
      </c>
      <c r="C541" s="2" t="s">
        <v>264</v>
      </c>
      <c r="D541" s="2" t="s">
        <v>275</v>
      </c>
      <c r="E541" s="2" t="s">
        <v>260</v>
      </c>
    </row>
    <row r="542" spans="1:5" x14ac:dyDescent="0.2">
      <c r="A542" t="s">
        <v>806</v>
      </c>
      <c r="B542" s="5">
        <v>36423</v>
      </c>
      <c r="C542" s="2" t="s">
        <v>279</v>
      </c>
      <c r="D542" s="2" t="s">
        <v>275</v>
      </c>
      <c r="E542" s="2" t="s">
        <v>260</v>
      </c>
    </row>
    <row r="543" spans="1:5" x14ac:dyDescent="0.2">
      <c r="A543" t="s">
        <v>807</v>
      </c>
      <c r="B543" s="5">
        <v>33573</v>
      </c>
      <c r="C543" s="2" t="s">
        <v>264</v>
      </c>
      <c r="D543" s="2" t="s">
        <v>259</v>
      </c>
      <c r="E543" s="2" t="s">
        <v>260</v>
      </c>
    </row>
    <row r="544" spans="1:5" x14ac:dyDescent="0.2">
      <c r="A544" t="s">
        <v>808</v>
      </c>
      <c r="B544" s="5">
        <v>29201</v>
      </c>
      <c r="C544" s="2" t="s">
        <v>264</v>
      </c>
      <c r="D544" s="2" t="s">
        <v>267</v>
      </c>
      <c r="E544" s="2" t="s">
        <v>260</v>
      </c>
    </row>
    <row r="545" spans="1:5" x14ac:dyDescent="0.2">
      <c r="A545" t="s">
        <v>809</v>
      </c>
      <c r="B545" s="5">
        <v>38922</v>
      </c>
      <c r="C545" s="2" t="s">
        <v>279</v>
      </c>
      <c r="D545" s="2" t="s">
        <v>267</v>
      </c>
      <c r="E545" s="2" t="s">
        <v>260</v>
      </c>
    </row>
    <row r="546" spans="1:5" x14ac:dyDescent="0.2">
      <c r="A546" t="s">
        <v>810</v>
      </c>
      <c r="B546" s="5">
        <v>34751</v>
      </c>
      <c r="C546" s="2" t="s">
        <v>258</v>
      </c>
      <c r="D546" s="2" t="s">
        <v>267</v>
      </c>
      <c r="E546" s="2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FA8C-17AF-431A-81FA-673C48B42CCC}">
  <dimension ref="A1:G546"/>
  <sheetViews>
    <sheetView workbookViewId="0">
      <selection activeCell="H19" sqref="H19"/>
    </sheetView>
  </sheetViews>
  <sheetFormatPr defaultRowHeight="12" x14ac:dyDescent="0.2"/>
  <cols>
    <col min="1" max="1" width="21" bestFit="1" customWidth="1"/>
    <col min="2" max="5" width="11.83203125" customWidth="1"/>
    <col min="7" max="7" width="10.5" bestFit="1" customWidth="1"/>
  </cols>
  <sheetData>
    <row r="1" spans="1:7" x14ac:dyDescent="0.2">
      <c r="A1" s="11" t="s">
        <v>811</v>
      </c>
      <c r="B1" s="15" t="s">
        <v>248</v>
      </c>
      <c r="C1" s="15" t="s">
        <v>254</v>
      </c>
      <c r="D1" s="15" t="s">
        <v>255</v>
      </c>
      <c r="E1" s="15" t="s">
        <v>256</v>
      </c>
    </row>
    <row r="2" spans="1:7" x14ac:dyDescent="0.2">
      <c r="A2" t="s">
        <v>257</v>
      </c>
      <c r="B2" s="5">
        <v>34766</v>
      </c>
      <c r="C2" s="2" t="s">
        <v>258</v>
      </c>
      <c r="D2" s="2" t="s">
        <v>259</v>
      </c>
      <c r="E2" s="2" t="s">
        <v>260</v>
      </c>
    </row>
    <row r="3" spans="1:7" x14ac:dyDescent="0.2">
      <c r="A3" t="s">
        <v>261</v>
      </c>
      <c r="B3" s="5">
        <v>37094</v>
      </c>
      <c r="C3" s="2" t="s">
        <v>258</v>
      </c>
      <c r="D3" s="2" t="s">
        <v>259</v>
      </c>
      <c r="E3" s="2" t="s">
        <v>262</v>
      </c>
      <c r="G3" s="16" t="s">
        <v>820</v>
      </c>
    </row>
    <row r="4" spans="1:7" x14ac:dyDescent="0.2">
      <c r="A4" t="s">
        <v>263</v>
      </c>
      <c r="B4" s="5">
        <v>28085</v>
      </c>
      <c r="C4" s="2" t="s">
        <v>264</v>
      </c>
      <c r="D4" s="2" t="s">
        <v>259</v>
      </c>
      <c r="E4" s="2" t="s">
        <v>260</v>
      </c>
      <c r="G4" s="17" t="s">
        <v>821</v>
      </c>
    </row>
    <row r="5" spans="1:7" x14ac:dyDescent="0.2">
      <c r="A5" t="s">
        <v>265</v>
      </c>
      <c r="B5" s="5">
        <v>38876</v>
      </c>
      <c r="C5" s="2" t="s">
        <v>266</v>
      </c>
      <c r="D5" s="2" t="s">
        <v>267</v>
      </c>
      <c r="E5" s="2" t="s">
        <v>260</v>
      </c>
      <c r="G5" s="17" t="s">
        <v>822</v>
      </c>
    </row>
    <row r="6" spans="1:7" x14ac:dyDescent="0.2">
      <c r="A6" t="s">
        <v>268</v>
      </c>
      <c r="B6" s="5">
        <v>38822</v>
      </c>
      <c r="C6" s="2" t="s">
        <v>266</v>
      </c>
      <c r="D6" s="2" t="s">
        <v>259</v>
      </c>
      <c r="E6" s="2" t="s">
        <v>260</v>
      </c>
      <c r="G6" s="17" t="s">
        <v>823</v>
      </c>
    </row>
    <row r="7" spans="1:7" x14ac:dyDescent="0.2">
      <c r="A7" t="s">
        <v>269</v>
      </c>
      <c r="B7" s="5">
        <v>30403</v>
      </c>
      <c r="C7" s="2" t="s">
        <v>266</v>
      </c>
      <c r="D7" s="2" t="s">
        <v>259</v>
      </c>
      <c r="E7" s="2" t="s">
        <v>260</v>
      </c>
      <c r="G7" s="17" t="s">
        <v>824</v>
      </c>
    </row>
    <row r="8" spans="1:7" x14ac:dyDescent="0.2">
      <c r="A8" t="s">
        <v>270</v>
      </c>
      <c r="B8" s="5">
        <v>40899</v>
      </c>
      <c r="C8" s="2" t="s">
        <v>258</v>
      </c>
      <c r="D8" s="2" t="s">
        <v>267</v>
      </c>
      <c r="E8" s="2" t="s">
        <v>262</v>
      </c>
      <c r="G8" s="17"/>
    </row>
    <row r="9" spans="1:7" x14ac:dyDescent="0.2">
      <c r="A9" t="s">
        <v>271</v>
      </c>
      <c r="B9" s="5">
        <v>37064</v>
      </c>
      <c r="C9" s="2" t="s">
        <v>266</v>
      </c>
      <c r="D9" s="2" t="s">
        <v>259</v>
      </c>
      <c r="E9" s="2" t="s">
        <v>272</v>
      </c>
      <c r="G9" s="6" t="s">
        <v>825</v>
      </c>
    </row>
    <row r="10" spans="1:7" x14ac:dyDescent="0.2">
      <c r="A10" t="s">
        <v>273</v>
      </c>
      <c r="B10" s="5">
        <v>30201</v>
      </c>
      <c r="C10" s="2" t="s">
        <v>264</v>
      </c>
      <c r="D10" s="2" t="s">
        <v>267</v>
      </c>
      <c r="E10" s="2" t="s">
        <v>260</v>
      </c>
      <c r="G10" s="17"/>
    </row>
    <row r="11" spans="1:7" x14ac:dyDescent="0.2">
      <c r="A11" t="s">
        <v>274</v>
      </c>
      <c r="B11" s="5">
        <v>33981</v>
      </c>
      <c r="C11" s="2" t="s">
        <v>266</v>
      </c>
      <c r="D11" s="2" t="s">
        <v>275</v>
      </c>
      <c r="E11" s="2" t="s">
        <v>260</v>
      </c>
      <c r="G11" s="17" t="s">
        <v>826</v>
      </c>
    </row>
    <row r="12" spans="1:7" x14ac:dyDescent="0.2">
      <c r="A12" t="s">
        <v>276</v>
      </c>
      <c r="B12" s="5">
        <v>36764</v>
      </c>
      <c r="C12" s="2" t="s">
        <v>258</v>
      </c>
      <c r="D12" s="2" t="s">
        <v>259</v>
      </c>
      <c r="E12" s="2" t="s">
        <v>260</v>
      </c>
      <c r="G12" s="17" t="s">
        <v>827</v>
      </c>
    </row>
    <row r="13" spans="1:7" x14ac:dyDescent="0.2">
      <c r="A13" t="s">
        <v>277</v>
      </c>
      <c r="B13" s="5">
        <v>28170</v>
      </c>
      <c r="C13" s="2" t="s">
        <v>266</v>
      </c>
      <c r="D13" s="2" t="s">
        <v>267</v>
      </c>
      <c r="E13" s="2" t="s">
        <v>260</v>
      </c>
    </row>
    <row r="14" spans="1:7" x14ac:dyDescent="0.2">
      <c r="A14" t="s">
        <v>278</v>
      </c>
      <c r="B14" s="5">
        <v>27203</v>
      </c>
      <c r="C14" s="2" t="s">
        <v>279</v>
      </c>
      <c r="D14" s="2" t="s">
        <v>259</v>
      </c>
      <c r="E14" s="2" t="s">
        <v>260</v>
      </c>
    </row>
    <row r="15" spans="1:7" x14ac:dyDescent="0.2">
      <c r="A15" t="s">
        <v>280</v>
      </c>
      <c r="B15" s="5">
        <v>29734</v>
      </c>
      <c r="C15" s="2" t="s">
        <v>264</v>
      </c>
      <c r="D15" s="2" t="s">
        <v>275</v>
      </c>
      <c r="E15" s="2" t="s">
        <v>260</v>
      </c>
    </row>
    <row r="16" spans="1:7" x14ac:dyDescent="0.2">
      <c r="A16" t="s">
        <v>281</v>
      </c>
      <c r="B16" s="5">
        <v>37088</v>
      </c>
      <c r="C16" s="2" t="s">
        <v>279</v>
      </c>
      <c r="D16" s="2" t="s">
        <v>259</v>
      </c>
      <c r="E16" s="2" t="s">
        <v>260</v>
      </c>
    </row>
    <row r="17" spans="1:5" x14ac:dyDescent="0.2">
      <c r="A17" t="s">
        <v>282</v>
      </c>
      <c r="B17" s="5">
        <v>40613</v>
      </c>
      <c r="C17" s="2" t="s">
        <v>264</v>
      </c>
      <c r="D17" s="2" t="s">
        <v>259</v>
      </c>
      <c r="E17" s="2" t="s">
        <v>260</v>
      </c>
    </row>
    <row r="18" spans="1:5" x14ac:dyDescent="0.2">
      <c r="A18" t="s">
        <v>283</v>
      </c>
      <c r="B18" s="5">
        <v>26619</v>
      </c>
      <c r="C18" s="2" t="s">
        <v>258</v>
      </c>
      <c r="D18" s="2" t="s">
        <v>267</v>
      </c>
      <c r="E18" s="2" t="s">
        <v>260</v>
      </c>
    </row>
    <row r="19" spans="1:5" x14ac:dyDescent="0.2">
      <c r="A19" t="s">
        <v>284</v>
      </c>
      <c r="B19" s="5">
        <v>36999</v>
      </c>
      <c r="C19" s="2" t="s">
        <v>258</v>
      </c>
      <c r="D19" s="2" t="s">
        <v>275</v>
      </c>
      <c r="E19" s="2" t="s">
        <v>260</v>
      </c>
    </row>
    <row r="20" spans="1:5" x14ac:dyDescent="0.2">
      <c r="A20" t="s">
        <v>285</v>
      </c>
      <c r="B20" s="5">
        <v>26771</v>
      </c>
      <c r="C20" s="2" t="s">
        <v>266</v>
      </c>
      <c r="D20" s="2" t="s">
        <v>267</v>
      </c>
      <c r="E20" s="2" t="s">
        <v>260</v>
      </c>
    </row>
    <row r="21" spans="1:5" x14ac:dyDescent="0.2">
      <c r="A21" t="s">
        <v>286</v>
      </c>
      <c r="B21" s="5">
        <v>38510</v>
      </c>
      <c r="C21" s="2" t="s">
        <v>264</v>
      </c>
      <c r="D21" s="2" t="s">
        <v>275</v>
      </c>
      <c r="E21" s="2" t="s">
        <v>260</v>
      </c>
    </row>
    <row r="22" spans="1:5" x14ac:dyDescent="0.2">
      <c r="A22" t="s">
        <v>287</v>
      </c>
      <c r="B22" s="5">
        <v>27751</v>
      </c>
      <c r="C22" s="2" t="s">
        <v>264</v>
      </c>
      <c r="D22" s="2" t="s">
        <v>259</v>
      </c>
      <c r="E22" s="2" t="s">
        <v>260</v>
      </c>
    </row>
    <row r="23" spans="1:5" x14ac:dyDescent="0.2">
      <c r="A23" t="s">
        <v>288</v>
      </c>
      <c r="B23" s="5">
        <v>36402</v>
      </c>
      <c r="C23" s="2" t="s">
        <v>258</v>
      </c>
      <c r="D23" s="2" t="s">
        <v>259</v>
      </c>
      <c r="E23" s="2" t="s">
        <v>260</v>
      </c>
    </row>
    <row r="24" spans="1:5" x14ac:dyDescent="0.2">
      <c r="A24" t="s">
        <v>289</v>
      </c>
      <c r="B24" s="5">
        <v>38853</v>
      </c>
      <c r="C24" s="2" t="s">
        <v>264</v>
      </c>
      <c r="D24" s="2" t="s">
        <v>267</v>
      </c>
      <c r="E24" s="2" t="s">
        <v>260</v>
      </c>
    </row>
    <row r="25" spans="1:5" x14ac:dyDescent="0.2">
      <c r="A25" t="s">
        <v>290</v>
      </c>
      <c r="B25" s="5">
        <v>32297</v>
      </c>
      <c r="C25" s="2" t="s">
        <v>264</v>
      </c>
      <c r="D25" s="2" t="s">
        <v>259</v>
      </c>
      <c r="E25" s="2" t="s">
        <v>260</v>
      </c>
    </row>
    <row r="26" spans="1:5" x14ac:dyDescent="0.2">
      <c r="A26" t="s">
        <v>291</v>
      </c>
      <c r="B26" s="5">
        <v>39292</v>
      </c>
      <c r="C26" s="2" t="s">
        <v>266</v>
      </c>
      <c r="D26" s="2" t="s">
        <v>267</v>
      </c>
      <c r="E26" s="2" t="s">
        <v>260</v>
      </c>
    </row>
    <row r="27" spans="1:5" x14ac:dyDescent="0.2">
      <c r="A27" t="s">
        <v>292</v>
      </c>
      <c r="B27" s="5">
        <v>34972</v>
      </c>
      <c r="C27" s="2" t="s">
        <v>264</v>
      </c>
      <c r="D27" s="2" t="s">
        <v>267</v>
      </c>
      <c r="E27" s="2" t="s">
        <v>260</v>
      </c>
    </row>
    <row r="28" spans="1:5" x14ac:dyDescent="0.2">
      <c r="A28" t="s">
        <v>293</v>
      </c>
      <c r="B28" s="5">
        <v>28645</v>
      </c>
      <c r="C28" s="2" t="s">
        <v>258</v>
      </c>
      <c r="D28" s="2" t="s">
        <v>267</v>
      </c>
      <c r="E28" s="2" t="s">
        <v>262</v>
      </c>
    </row>
    <row r="29" spans="1:5" x14ac:dyDescent="0.2">
      <c r="A29" t="s">
        <v>294</v>
      </c>
      <c r="B29" s="5">
        <v>32455</v>
      </c>
      <c r="C29" s="2" t="s">
        <v>258</v>
      </c>
      <c r="D29" s="2" t="s">
        <v>259</v>
      </c>
      <c r="E29" s="2" t="s">
        <v>260</v>
      </c>
    </row>
    <row r="30" spans="1:5" x14ac:dyDescent="0.2">
      <c r="A30" t="s">
        <v>295</v>
      </c>
      <c r="B30" s="5">
        <v>27790</v>
      </c>
      <c r="C30" s="2" t="s">
        <v>266</v>
      </c>
      <c r="D30" s="2" t="s">
        <v>267</v>
      </c>
      <c r="E30" s="2" t="s">
        <v>260</v>
      </c>
    </row>
    <row r="31" spans="1:5" x14ac:dyDescent="0.2">
      <c r="A31" t="s">
        <v>296</v>
      </c>
      <c r="B31" s="5">
        <v>29292</v>
      </c>
      <c r="C31" s="2" t="s">
        <v>266</v>
      </c>
      <c r="D31" s="2" t="s">
        <v>259</v>
      </c>
      <c r="E31" s="2" t="s">
        <v>260</v>
      </c>
    </row>
    <row r="32" spans="1:5" x14ac:dyDescent="0.2">
      <c r="A32" t="s">
        <v>297</v>
      </c>
      <c r="B32" s="5">
        <v>33987</v>
      </c>
      <c r="C32" s="2" t="s">
        <v>264</v>
      </c>
      <c r="D32" s="2" t="s">
        <v>259</v>
      </c>
      <c r="E32" s="2" t="s">
        <v>260</v>
      </c>
    </row>
    <row r="33" spans="1:5" x14ac:dyDescent="0.2">
      <c r="A33" t="s">
        <v>298</v>
      </c>
      <c r="B33" s="5">
        <v>34189</v>
      </c>
      <c r="C33" s="2" t="s">
        <v>258</v>
      </c>
      <c r="D33" s="2" t="s">
        <v>267</v>
      </c>
      <c r="E33" s="2" t="s">
        <v>260</v>
      </c>
    </row>
    <row r="34" spans="1:5" x14ac:dyDescent="0.2">
      <c r="A34" t="s">
        <v>299</v>
      </c>
      <c r="B34" s="5">
        <v>38195</v>
      </c>
      <c r="C34" s="2" t="s">
        <v>264</v>
      </c>
      <c r="D34" s="2" t="s">
        <v>275</v>
      </c>
      <c r="E34" s="2" t="s">
        <v>260</v>
      </c>
    </row>
    <row r="35" spans="1:5" x14ac:dyDescent="0.2">
      <c r="A35" t="s">
        <v>300</v>
      </c>
      <c r="B35" s="5">
        <v>39615</v>
      </c>
      <c r="C35" s="2" t="s">
        <v>279</v>
      </c>
      <c r="D35" s="2" t="s">
        <v>259</v>
      </c>
      <c r="E35" s="2" t="s">
        <v>262</v>
      </c>
    </row>
    <row r="36" spans="1:5" x14ac:dyDescent="0.2">
      <c r="A36" t="s">
        <v>301</v>
      </c>
      <c r="B36" s="5">
        <v>33178</v>
      </c>
      <c r="C36" s="2" t="s">
        <v>264</v>
      </c>
      <c r="D36" s="2" t="s">
        <v>259</v>
      </c>
      <c r="E36" s="2" t="s">
        <v>260</v>
      </c>
    </row>
    <row r="37" spans="1:5" x14ac:dyDescent="0.2">
      <c r="A37" t="s">
        <v>302</v>
      </c>
      <c r="B37" s="5">
        <v>32654</v>
      </c>
      <c r="C37" s="2" t="s">
        <v>258</v>
      </c>
      <c r="D37" s="2" t="s">
        <v>267</v>
      </c>
      <c r="E37" s="2" t="s">
        <v>260</v>
      </c>
    </row>
    <row r="38" spans="1:5" x14ac:dyDescent="0.2">
      <c r="A38" t="s">
        <v>303</v>
      </c>
      <c r="B38" s="5">
        <v>32306</v>
      </c>
      <c r="C38" s="2" t="s">
        <v>264</v>
      </c>
      <c r="D38" s="2" t="s">
        <v>259</v>
      </c>
      <c r="E38" s="2" t="s">
        <v>260</v>
      </c>
    </row>
    <row r="39" spans="1:5" x14ac:dyDescent="0.2">
      <c r="A39" t="s">
        <v>304</v>
      </c>
      <c r="B39" s="5">
        <v>38218</v>
      </c>
      <c r="C39" s="2" t="s">
        <v>266</v>
      </c>
      <c r="D39" s="2" t="s">
        <v>267</v>
      </c>
      <c r="E39" s="2" t="s">
        <v>260</v>
      </c>
    </row>
    <row r="40" spans="1:5" x14ac:dyDescent="0.2">
      <c r="A40" t="s">
        <v>305</v>
      </c>
      <c r="B40" s="5">
        <v>38887</v>
      </c>
      <c r="C40" s="2" t="s">
        <v>279</v>
      </c>
      <c r="D40" s="2" t="s">
        <v>259</v>
      </c>
      <c r="E40" s="2" t="s">
        <v>260</v>
      </c>
    </row>
    <row r="41" spans="1:5" x14ac:dyDescent="0.2">
      <c r="A41" t="s">
        <v>306</v>
      </c>
      <c r="B41" s="5">
        <v>40177</v>
      </c>
      <c r="C41" s="2" t="s">
        <v>279</v>
      </c>
      <c r="D41" s="2" t="s">
        <v>267</v>
      </c>
      <c r="E41" s="2" t="s">
        <v>272</v>
      </c>
    </row>
    <row r="42" spans="1:5" x14ac:dyDescent="0.2">
      <c r="A42" t="s">
        <v>307</v>
      </c>
      <c r="B42" s="5">
        <v>37921</v>
      </c>
      <c r="C42" s="2" t="s">
        <v>266</v>
      </c>
      <c r="D42" s="2" t="s">
        <v>259</v>
      </c>
      <c r="E42" s="2" t="s">
        <v>260</v>
      </c>
    </row>
    <row r="43" spans="1:5" x14ac:dyDescent="0.2">
      <c r="A43" t="s">
        <v>308</v>
      </c>
      <c r="B43" s="5">
        <v>32510</v>
      </c>
      <c r="C43" s="2" t="s">
        <v>264</v>
      </c>
      <c r="D43" s="2" t="s">
        <v>259</v>
      </c>
      <c r="E43" s="2" t="s">
        <v>260</v>
      </c>
    </row>
    <row r="44" spans="1:5" x14ac:dyDescent="0.2">
      <c r="A44" t="s">
        <v>309</v>
      </c>
      <c r="B44" s="5">
        <v>36174</v>
      </c>
      <c r="C44" s="2" t="s">
        <v>258</v>
      </c>
      <c r="D44" s="2" t="s">
        <v>275</v>
      </c>
      <c r="E44" s="2" t="s">
        <v>260</v>
      </c>
    </row>
    <row r="45" spans="1:5" x14ac:dyDescent="0.2">
      <c r="A45" t="s">
        <v>310</v>
      </c>
      <c r="B45" s="5">
        <v>34346</v>
      </c>
      <c r="C45" s="2" t="s">
        <v>266</v>
      </c>
      <c r="D45" s="2" t="s">
        <v>267</v>
      </c>
      <c r="E45" s="2" t="s">
        <v>260</v>
      </c>
    </row>
    <row r="46" spans="1:5" x14ac:dyDescent="0.2">
      <c r="A46" t="s">
        <v>311</v>
      </c>
      <c r="B46" s="5">
        <v>31662</v>
      </c>
      <c r="C46" s="2" t="s">
        <v>279</v>
      </c>
      <c r="D46" s="2" t="s">
        <v>267</v>
      </c>
      <c r="E46" s="2" t="s">
        <v>260</v>
      </c>
    </row>
    <row r="47" spans="1:5" x14ac:dyDescent="0.2">
      <c r="A47" t="s">
        <v>312</v>
      </c>
      <c r="B47" s="5">
        <v>36202</v>
      </c>
      <c r="C47" s="2" t="s">
        <v>266</v>
      </c>
      <c r="D47" s="2" t="s">
        <v>259</v>
      </c>
      <c r="E47" s="2" t="s">
        <v>260</v>
      </c>
    </row>
    <row r="48" spans="1:5" x14ac:dyDescent="0.2">
      <c r="A48" t="s">
        <v>313</v>
      </c>
      <c r="B48" s="5">
        <v>39918</v>
      </c>
      <c r="C48" s="2" t="s">
        <v>258</v>
      </c>
      <c r="D48" s="2" t="s">
        <v>259</v>
      </c>
      <c r="E48" s="2" t="s">
        <v>260</v>
      </c>
    </row>
    <row r="49" spans="1:5" x14ac:dyDescent="0.2">
      <c r="A49" t="s">
        <v>314</v>
      </c>
      <c r="B49" s="5">
        <v>27233</v>
      </c>
      <c r="C49" s="2" t="s">
        <v>266</v>
      </c>
      <c r="D49" s="2" t="s">
        <v>267</v>
      </c>
      <c r="E49" s="2" t="s">
        <v>272</v>
      </c>
    </row>
    <row r="50" spans="1:5" x14ac:dyDescent="0.2">
      <c r="A50" t="s">
        <v>315</v>
      </c>
      <c r="B50" s="5">
        <v>36237</v>
      </c>
      <c r="C50" s="2" t="s">
        <v>264</v>
      </c>
      <c r="D50" s="2" t="s">
        <v>275</v>
      </c>
      <c r="E50" s="2" t="s">
        <v>272</v>
      </c>
    </row>
    <row r="51" spans="1:5" x14ac:dyDescent="0.2">
      <c r="A51" t="s">
        <v>316</v>
      </c>
      <c r="B51" s="5">
        <v>38358</v>
      </c>
      <c r="C51" s="2" t="s">
        <v>258</v>
      </c>
      <c r="D51" s="2" t="s">
        <v>267</v>
      </c>
      <c r="E51" s="2" t="s">
        <v>260</v>
      </c>
    </row>
    <row r="52" spans="1:5" x14ac:dyDescent="0.2">
      <c r="A52" t="s">
        <v>317</v>
      </c>
      <c r="B52" s="5">
        <v>36506</v>
      </c>
      <c r="C52" s="2" t="s">
        <v>279</v>
      </c>
      <c r="D52" s="2" t="s">
        <v>275</v>
      </c>
      <c r="E52" s="2" t="s">
        <v>260</v>
      </c>
    </row>
    <row r="53" spans="1:5" x14ac:dyDescent="0.2">
      <c r="A53" t="s">
        <v>318</v>
      </c>
      <c r="B53" s="5">
        <v>32444</v>
      </c>
      <c r="C53" s="2" t="s">
        <v>266</v>
      </c>
      <c r="D53" s="2" t="s">
        <v>267</v>
      </c>
      <c r="E53" s="2" t="s">
        <v>260</v>
      </c>
    </row>
    <row r="54" spans="1:5" x14ac:dyDescent="0.2">
      <c r="A54" t="s">
        <v>319</v>
      </c>
      <c r="B54" s="5">
        <v>29072</v>
      </c>
      <c r="C54" s="2" t="s">
        <v>264</v>
      </c>
      <c r="D54" s="2" t="s">
        <v>267</v>
      </c>
      <c r="E54" s="2" t="s">
        <v>260</v>
      </c>
    </row>
    <row r="55" spans="1:5" x14ac:dyDescent="0.2">
      <c r="A55" t="s">
        <v>320</v>
      </c>
      <c r="B55" s="5">
        <v>36725</v>
      </c>
      <c r="C55" s="2" t="s">
        <v>258</v>
      </c>
      <c r="D55" s="2" t="s">
        <v>259</v>
      </c>
      <c r="E55" s="2" t="s">
        <v>260</v>
      </c>
    </row>
    <row r="56" spans="1:5" x14ac:dyDescent="0.2">
      <c r="A56" t="s">
        <v>321</v>
      </c>
      <c r="B56" s="5">
        <v>27796</v>
      </c>
      <c r="C56" s="2" t="s">
        <v>266</v>
      </c>
      <c r="D56" s="2" t="s">
        <v>275</v>
      </c>
      <c r="E56" s="2" t="s">
        <v>260</v>
      </c>
    </row>
    <row r="57" spans="1:5" x14ac:dyDescent="0.2">
      <c r="A57" t="s">
        <v>322</v>
      </c>
      <c r="B57" s="5">
        <v>34500</v>
      </c>
      <c r="C57" s="2" t="s">
        <v>266</v>
      </c>
      <c r="D57" s="2" t="s">
        <v>259</v>
      </c>
      <c r="E57" s="2" t="s">
        <v>260</v>
      </c>
    </row>
    <row r="58" spans="1:5" x14ac:dyDescent="0.2">
      <c r="A58" t="s">
        <v>323</v>
      </c>
      <c r="B58" s="5">
        <v>36663</v>
      </c>
      <c r="C58" s="2" t="s">
        <v>266</v>
      </c>
      <c r="D58" s="2" t="s">
        <v>267</v>
      </c>
      <c r="E58" s="2" t="s">
        <v>260</v>
      </c>
    </row>
    <row r="59" spans="1:5" x14ac:dyDescent="0.2">
      <c r="A59" t="s">
        <v>324</v>
      </c>
      <c r="B59" s="5">
        <v>27824</v>
      </c>
      <c r="C59" s="2" t="s">
        <v>266</v>
      </c>
      <c r="D59" s="2" t="s">
        <v>259</v>
      </c>
      <c r="E59" s="2" t="s">
        <v>260</v>
      </c>
    </row>
    <row r="60" spans="1:5" x14ac:dyDescent="0.2">
      <c r="A60" t="s">
        <v>325</v>
      </c>
      <c r="B60" s="5">
        <v>31098</v>
      </c>
      <c r="C60" s="2" t="s">
        <v>266</v>
      </c>
      <c r="D60" s="2" t="s">
        <v>267</v>
      </c>
      <c r="E60" s="2" t="s">
        <v>260</v>
      </c>
    </row>
    <row r="61" spans="1:5" x14ac:dyDescent="0.2">
      <c r="A61" t="s">
        <v>326</v>
      </c>
      <c r="B61" s="5">
        <v>35809</v>
      </c>
      <c r="C61" s="2" t="s">
        <v>258</v>
      </c>
      <c r="D61" s="2" t="s">
        <v>259</v>
      </c>
      <c r="E61" s="2" t="s">
        <v>260</v>
      </c>
    </row>
    <row r="62" spans="1:5" x14ac:dyDescent="0.2">
      <c r="A62" t="s">
        <v>327</v>
      </c>
      <c r="B62" s="5">
        <v>39941</v>
      </c>
      <c r="C62" s="2" t="s">
        <v>279</v>
      </c>
      <c r="D62" s="2" t="s">
        <v>275</v>
      </c>
      <c r="E62" s="2" t="s">
        <v>260</v>
      </c>
    </row>
    <row r="63" spans="1:5" x14ac:dyDescent="0.2">
      <c r="A63" t="s">
        <v>328</v>
      </c>
      <c r="B63" s="5">
        <v>33948</v>
      </c>
      <c r="C63" s="2" t="s">
        <v>279</v>
      </c>
      <c r="D63" s="2" t="s">
        <v>267</v>
      </c>
      <c r="E63" s="2" t="s">
        <v>260</v>
      </c>
    </row>
    <row r="64" spans="1:5" x14ac:dyDescent="0.2">
      <c r="A64" t="s">
        <v>329</v>
      </c>
      <c r="B64" s="5">
        <v>39240</v>
      </c>
      <c r="C64" s="2" t="s">
        <v>266</v>
      </c>
      <c r="D64" s="2" t="s">
        <v>275</v>
      </c>
      <c r="E64" s="2" t="s">
        <v>260</v>
      </c>
    </row>
    <row r="65" spans="1:5" x14ac:dyDescent="0.2">
      <c r="A65" t="s">
        <v>330</v>
      </c>
      <c r="B65" s="5">
        <v>34230</v>
      </c>
      <c r="C65" s="2" t="s">
        <v>264</v>
      </c>
      <c r="D65" s="2" t="s">
        <v>275</v>
      </c>
      <c r="E65" s="2" t="s">
        <v>260</v>
      </c>
    </row>
    <row r="66" spans="1:5" x14ac:dyDescent="0.2">
      <c r="A66" t="s">
        <v>331</v>
      </c>
      <c r="B66" s="5">
        <v>41035</v>
      </c>
      <c r="C66" s="2" t="s">
        <v>258</v>
      </c>
      <c r="D66" s="2" t="s">
        <v>275</v>
      </c>
      <c r="E66" s="2" t="s">
        <v>260</v>
      </c>
    </row>
    <row r="67" spans="1:5" x14ac:dyDescent="0.2">
      <c r="A67" t="s">
        <v>332</v>
      </c>
      <c r="B67" s="5">
        <v>37552</v>
      </c>
      <c r="C67" s="2" t="s">
        <v>264</v>
      </c>
      <c r="D67" s="2" t="s">
        <v>259</v>
      </c>
      <c r="E67" s="2" t="s">
        <v>260</v>
      </c>
    </row>
    <row r="68" spans="1:5" x14ac:dyDescent="0.2">
      <c r="A68" t="s">
        <v>333</v>
      </c>
      <c r="B68" s="5">
        <v>26694</v>
      </c>
      <c r="C68" s="2" t="s">
        <v>279</v>
      </c>
      <c r="D68" s="2" t="s">
        <v>275</v>
      </c>
      <c r="E68" s="2" t="s">
        <v>260</v>
      </c>
    </row>
    <row r="69" spans="1:5" x14ac:dyDescent="0.2">
      <c r="A69" t="s">
        <v>334</v>
      </c>
      <c r="B69" s="5">
        <v>40867</v>
      </c>
      <c r="C69" s="2" t="s">
        <v>258</v>
      </c>
      <c r="D69" s="2" t="s">
        <v>275</v>
      </c>
      <c r="E69" s="2" t="s">
        <v>260</v>
      </c>
    </row>
    <row r="70" spans="1:5" x14ac:dyDescent="0.2">
      <c r="A70" t="s">
        <v>335</v>
      </c>
      <c r="B70" s="5">
        <v>40004</v>
      </c>
      <c r="C70" s="2" t="s">
        <v>279</v>
      </c>
      <c r="D70" s="2" t="s">
        <v>259</v>
      </c>
      <c r="E70" s="2" t="s">
        <v>260</v>
      </c>
    </row>
    <row r="71" spans="1:5" x14ac:dyDescent="0.2">
      <c r="A71" t="s">
        <v>336</v>
      </c>
      <c r="B71" s="5">
        <v>28767</v>
      </c>
      <c r="C71" s="2" t="s">
        <v>258</v>
      </c>
      <c r="D71" s="2" t="s">
        <v>267</v>
      </c>
      <c r="E71" s="2" t="s">
        <v>272</v>
      </c>
    </row>
    <row r="72" spans="1:5" x14ac:dyDescent="0.2">
      <c r="A72" t="s">
        <v>337</v>
      </c>
      <c r="B72" s="5">
        <v>39256</v>
      </c>
      <c r="C72" s="2" t="s">
        <v>279</v>
      </c>
      <c r="D72" s="2" t="s">
        <v>267</v>
      </c>
      <c r="E72" s="2" t="s">
        <v>260</v>
      </c>
    </row>
    <row r="73" spans="1:5" x14ac:dyDescent="0.2">
      <c r="A73" t="s">
        <v>338</v>
      </c>
      <c r="B73" s="5">
        <v>34868</v>
      </c>
      <c r="C73" s="2" t="s">
        <v>264</v>
      </c>
      <c r="D73" s="2" t="s">
        <v>259</v>
      </c>
      <c r="E73" s="2" t="s">
        <v>260</v>
      </c>
    </row>
    <row r="74" spans="1:5" x14ac:dyDescent="0.2">
      <c r="A74" t="s">
        <v>339</v>
      </c>
      <c r="B74" s="5">
        <v>28081</v>
      </c>
      <c r="C74" s="2" t="s">
        <v>264</v>
      </c>
      <c r="D74" s="2" t="s">
        <v>275</v>
      </c>
      <c r="E74" s="2" t="s">
        <v>260</v>
      </c>
    </row>
    <row r="75" spans="1:5" x14ac:dyDescent="0.2">
      <c r="A75" t="s">
        <v>340</v>
      </c>
      <c r="B75" s="5">
        <v>38745</v>
      </c>
      <c r="C75" s="2" t="s">
        <v>266</v>
      </c>
      <c r="D75" s="2" t="s">
        <v>267</v>
      </c>
      <c r="E75" s="2" t="s">
        <v>260</v>
      </c>
    </row>
    <row r="76" spans="1:5" x14ac:dyDescent="0.2">
      <c r="A76" t="s">
        <v>341</v>
      </c>
      <c r="B76" s="5">
        <v>32028</v>
      </c>
      <c r="C76" s="2" t="s">
        <v>258</v>
      </c>
      <c r="D76" s="2" t="s">
        <v>267</v>
      </c>
      <c r="E76" s="2" t="s">
        <v>260</v>
      </c>
    </row>
    <row r="77" spans="1:5" x14ac:dyDescent="0.2">
      <c r="A77" t="s">
        <v>342</v>
      </c>
      <c r="B77" s="5">
        <v>32130</v>
      </c>
      <c r="C77" s="2" t="s">
        <v>279</v>
      </c>
      <c r="D77" s="2" t="s">
        <v>275</v>
      </c>
      <c r="E77" s="2" t="s">
        <v>260</v>
      </c>
    </row>
    <row r="78" spans="1:5" x14ac:dyDescent="0.2">
      <c r="A78" t="s">
        <v>343</v>
      </c>
      <c r="B78" s="5">
        <v>33308</v>
      </c>
      <c r="C78" s="2" t="s">
        <v>266</v>
      </c>
      <c r="D78" s="2" t="s">
        <v>275</v>
      </c>
      <c r="E78" s="2" t="s">
        <v>260</v>
      </c>
    </row>
    <row r="79" spans="1:5" x14ac:dyDescent="0.2">
      <c r="A79" t="s">
        <v>344</v>
      </c>
      <c r="B79" s="5">
        <v>27313</v>
      </c>
      <c r="C79" s="2" t="s">
        <v>258</v>
      </c>
      <c r="D79" s="2" t="s">
        <v>267</v>
      </c>
      <c r="E79" s="2" t="s">
        <v>260</v>
      </c>
    </row>
    <row r="80" spans="1:5" x14ac:dyDescent="0.2">
      <c r="A80" t="s">
        <v>345</v>
      </c>
      <c r="B80" s="5">
        <v>34910</v>
      </c>
      <c r="C80" s="2" t="s">
        <v>279</v>
      </c>
      <c r="D80" s="2" t="s">
        <v>259</v>
      </c>
      <c r="E80" s="2" t="s">
        <v>260</v>
      </c>
    </row>
    <row r="81" spans="1:5" x14ac:dyDescent="0.2">
      <c r="A81" t="s">
        <v>346</v>
      </c>
      <c r="B81" s="5">
        <v>32973</v>
      </c>
      <c r="C81" s="2" t="s">
        <v>266</v>
      </c>
      <c r="D81" s="2" t="s">
        <v>275</v>
      </c>
      <c r="E81" s="2" t="s">
        <v>260</v>
      </c>
    </row>
    <row r="82" spans="1:5" x14ac:dyDescent="0.2">
      <c r="A82" t="s">
        <v>347</v>
      </c>
      <c r="B82" s="5">
        <v>30478</v>
      </c>
      <c r="C82" s="2" t="s">
        <v>258</v>
      </c>
      <c r="D82" s="2" t="s">
        <v>267</v>
      </c>
      <c r="E82" s="2" t="s">
        <v>260</v>
      </c>
    </row>
    <row r="83" spans="1:5" x14ac:dyDescent="0.2">
      <c r="A83" t="s">
        <v>348</v>
      </c>
      <c r="B83" s="5">
        <v>30473</v>
      </c>
      <c r="C83" s="2" t="s">
        <v>266</v>
      </c>
      <c r="D83" s="2" t="s">
        <v>275</v>
      </c>
      <c r="E83" s="2" t="s">
        <v>260</v>
      </c>
    </row>
    <row r="84" spans="1:5" x14ac:dyDescent="0.2">
      <c r="A84" t="s">
        <v>349</v>
      </c>
      <c r="B84" s="5">
        <v>30408</v>
      </c>
      <c r="C84" s="2" t="s">
        <v>279</v>
      </c>
      <c r="D84" s="2" t="s">
        <v>259</v>
      </c>
      <c r="E84" s="2" t="s">
        <v>262</v>
      </c>
    </row>
    <row r="85" spans="1:5" x14ac:dyDescent="0.2">
      <c r="A85" t="s">
        <v>350</v>
      </c>
      <c r="B85" s="5">
        <v>28710</v>
      </c>
      <c r="C85" s="2" t="s">
        <v>279</v>
      </c>
      <c r="D85" s="2" t="s">
        <v>275</v>
      </c>
      <c r="E85" s="2" t="s">
        <v>260</v>
      </c>
    </row>
    <row r="86" spans="1:5" x14ac:dyDescent="0.2">
      <c r="A86" t="s">
        <v>351</v>
      </c>
      <c r="B86" s="5">
        <v>39064</v>
      </c>
      <c r="C86" s="2" t="s">
        <v>266</v>
      </c>
      <c r="D86" s="2" t="s">
        <v>259</v>
      </c>
      <c r="E86" s="2" t="s">
        <v>260</v>
      </c>
    </row>
    <row r="87" spans="1:5" x14ac:dyDescent="0.2">
      <c r="A87" t="s">
        <v>352</v>
      </c>
      <c r="B87" s="5">
        <v>29506</v>
      </c>
      <c r="C87" s="2" t="s">
        <v>266</v>
      </c>
      <c r="D87" s="2" t="s">
        <v>259</v>
      </c>
      <c r="E87" s="2" t="s">
        <v>260</v>
      </c>
    </row>
    <row r="88" spans="1:5" x14ac:dyDescent="0.2">
      <c r="A88" t="s">
        <v>353</v>
      </c>
      <c r="B88" s="5">
        <v>26510</v>
      </c>
      <c r="C88" s="2" t="s">
        <v>264</v>
      </c>
      <c r="D88" s="2" t="s">
        <v>267</v>
      </c>
      <c r="E88" s="2" t="s">
        <v>260</v>
      </c>
    </row>
    <row r="89" spans="1:5" x14ac:dyDescent="0.2">
      <c r="A89" t="s">
        <v>354</v>
      </c>
      <c r="B89" s="5">
        <v>28069</v>
      </c>
      <c r="C89" s="2" t="s">
        <v>258</v>
      </c>
      <c r="D89" s="2" t="s">
        <v>275</v>
      </c>
      <c r="E89" s="2" t="s">
        <v>260</v>
      </c>
    </row>
    <row r="90" spans="1:5" x14ac:dyDescent="0.2">
      <c r="A90" t="s">
        <v>355</v>
      </c>
      <c r="B90" s="5">
        <v>28817</v>
      </c>
      <c r="C90" s="2" t="s">
        <v>266</v>
      </c>
      <c r="D90" s="2" t="s">
        <v>267</v>
      </c>
      <c r="E90" s="2" t="s">
        <v>260</v>
      </c>
    </row>
    <row r="91" spans="1:5" x14ac:dyDescent="0.2">
      <c r="A91" t="s">
        <v>356</v>
      </c>
      <c r="B91" s="5">
        <v>30136</v>
      </c>
      <c r="C91" s="2" t="s">
        <v>279</v>
      </c>
      <c r="D91" s="2" t="s">
        <v>259</v>
      </c>
      <c r="E91" s="2" t="s">
        <v>260</v>
      </c>
    </row>
    <row r="92" spans="1:5" x14ac:dyDescent="0.2">
      <c r="A92" t="s">
        <v>357</v>
      </c>
      <c r="B92" s="5">
        <v>41079</v>
      </c>
      <c r="C92" s="2" t="s">
        <v>258</v>
      </c>
      <c r="D92" s="2" t="s">
        <v>259</v>
      </c>
      <c r="E92" s="2" t="s">
        <v>260</v>
      </c>
    </row>
    <row r="93" spans="1:5" x14ac:dyDescent="0.2">
      <c r="A93" t="s">
        <v>358</v>
      </c>
      <c r="B93" s="5">
        <v>40960</v>
      </c>
      <c r="C93" s="2" t="s">
        <v>258</v>
      </c>
      <c r="D93" s="2" t="s">
        <v>259</v>
      </c>
      <c r="E93" s="2" t="s">
        <v>262</v>
      </c>
    </row>
    <row r="94" spans="1:5" x14ac:dyDescent="0.2">
      <c r="A94" t="s">
        <v>359</v>
      </c>
      <c r="B94" s="5">
        <v>39056</v>
      </c>
      <c r="C94" s="2" t="s">
        <v>264</v>
      </c>
      <c r="D94" s="2" t="s">
        <v>275</v>
      </c>
      <c r="E94" s="2" t="s">
        <v>260</v>
      </c>
    </row>
    <row r="95" spans="1:5" x14ac:dyDescent="0.2">
      <c r="A95" t="s">
        <v>360</v>
      </c>
      <c r="B95" s="5">
        <v>28491</v>
      </c>
      <c r="C95" s="2" t="s">
        <v>258</v>
      </c>
      <c r="D95" s="2" t="s">
        <v>275</v>
      </c>
      <c r="E95" s="2" t="s">
        <v>260</v>
      </c>
    </row>
    <row r="96" spans="1:5" x14ac:dyDescent="0.2">
      <c r="A96" t="s">
        <v>361</v>
      </c>
      <c r="B96" s="5">
        <v>37627</v>
      </c>
      <c r="C96" s="2" t="s">
        <v>266</v>
      </c>
      <c r="D96" s="2" t="s">
        <v>275</v>
      </c>
      <c r="E96" s="2" t="s">
        <v>260</v>
      </c>
    </row>
    <row r="97" spans="1:5" x14ac:dyDescent="0.2">
      <c r="A97" t="s">
        <v>362</v>
      </c>
      <c r="B97" s="5">
        <v>34227</v>
      </c>
      <c r="C97" s="2" t="s">
        <v>279</v>
      </c>
      <c r="D97" s="2" t="s">
        <v>267</v>
      </c>
      <c r="E97" s="2" t="s">
        <v>262</v>
      </c>
    </row>
    <row r="98" spans="1:5" x14ac:dyDescent="0.2">
      <c r="A98" t="s">
        <v>363</v>
      </c>
      <c r="B98" s="5">
        <v>28996</v>
      </c>
      <c r="C98" s="2" t="s">
        <v>258</v>
      </c>
      <c r="D98" s="2" t="s">
        <v>275</v>
      </c>
      <c r="E98" s="2" t="s">
        <v>260</v>
      </c>
    </row>
    <row r="99" spans="1:5" x14ac:dyDescent="0.2">
      <c r="A99" t="s">
        <v>364</v>
      </c>
      <c r="B99" s="5">
        <v>34499</v>
      </c>
      <c r="C99" s="2" t="s">
        <v>264</v>
      </c>
      <c r="D99" s="2" t="s">
        <v>275</v>
      </c>
      <c r="E99" s="2" t="s">
        <v>260</v>
      </c>
    </row>
    <row r="100" spans="1:5" x14ac:dyDescent="0.2">
      <c r="A100" t="s">
        <v>365</v>
      </c>
      <c r="B100" s="5">
        <v>40945</v>
      </c>
      <c r="C100" s="2" t="s">
        <v>279</v>
      </c>
      <c r="D100" s="2" t="s">
        <v>259</v>
      </c>
      <c r="E100" s="2" t="s">
        <v>260</v>
      </c>
    </row>
    <row r="101" spans="1:5" x14ac:dyDescent="0.2">
      <c r="A101" t="s">
        <v>366</v>
      </c>
      <c r="B101" s="5">
        <v>32295</v>
      </c>
      <c r="C101" s="2" t="s">
        <v>258</v>
      </c>
      <c r="D101" s="2" t="s">
        <v>259</v>
      </c>
      <c r="E101" s="2" t="s">
        <v>260</v>
      </c>
    </row>
    <row r="102" spans="1:5" x14ac:dyDescent="0.2">
      <c r="A102" t="s">
        <v>367</v>
      </c>
      <c r="B102" s="5">
        <v>36998</v>
      </c>
      <c r="C102" s="2" t="s">
        <v>266</v>
      </c>
      <c r="D102" s="2" t="s">
        <v>275</v>
      </c>
      <c r="E102" s="2" t="s">
        <v>260</v>
      </c>
    </row>
    <row r="103" spans="1:5" x14ac:dyDescent="0.2">
      <c r="A103" t="s">
        <v>368</v>
      </c>
      <c r="B103" s="5">
        <v>30497</v>
      </c>
      <c r="C103" s="2" t="s">
        <v>279</v>
      </c>
      <c r="D103" s="2" t="s">
        <v>259</v>
      </c>
      <c r="E103" s="2" t="s">
        <v>260</v>
      </c>
    </row>
    <row r="104" spans="1:5" x14ac:dyDescent="0.2">
      <c r="A104" t="s">
        <v>369</v>
      </c>
      <c r="B104" s="5">
        <v>29817</v>
      </c>
      <c r="C104" s="2" t="s">
        <v>266</v>
      </c>
      <c r="D104" s="2" t="s">
        <v>267</v>
      </c>
      <c r="E104" s="2" t="s">
        <v>260</v>
      </c>
    </row>
    <row r="105" spans="1:5" x14ac:dyDescent="0.2">
      <c r="A105" t="s">
        <v>370</v>
      </c>
      <c r="B105" s="5">
        <v>28806</v>
      </c>
      <c r="C105" s="2" t="s">
        <v>266</v>
      </c>
      <c r="D105" s="2" t="s">
        <v>267</v>
      </c>
      <c r="E105" s="2" t="s">
        <v>260</v>
      </c>
    </row>
    <row r="106" spans="1:5" x14ac:dyDescent="0.2">
      <c r="A106" t="s">
        <v>371</v>
      </c>
      <c r="B106" s="5">
        <v>37028</v>
      </c>
      <c r="C106" s="2" t="s">
        <v>279</v>
      </c>
      <c r="D106" s="2" t="s">
        <v>259</v>
      </c>
      <c r="E106" s="2" t="s">
        <v>260</v>
      </c>
    </row>
    <row r="107" spans="1:5" x14ac:dyDescent="0.2">
      <c r="A107" t="s">
        <v>372</v>
      </c>
      <c r="B107" s="5">
        <v>28912</v>
      </c>
      <c r="C107" s="2" t="s">
        <v>279</v>
      </c>
      <c r="D107" s="2" t="s">
        <v>267</v>
      </c>
      <c r="E107" s="2" t="s">
        <v>260</v>
      </c>
    </row>
    <row r="108" spans="1:5" x14ac:dyDescent="0.2">
      <c r="A108" t="s">
        <v>373</v>
      </c>
      <c r="B108" s="5">
        <v>27979</v>
      </c>
      <c r="C108" s="2" t="s">
        <v>279</v>
      </c>
      <c r="D108" s="2" t="s">
        <v>267</v>
      </c>
      <c r="E108" s="2" t="s">
        <v>260</v>
      </c>
    </row>
    <row r="109" spans="1:5" x14ac:dyDescent="0.2">
      <c r="A109" t="s">
        <v>374</v>
      </c>
      <c r="B109" s="5">
        <v>33845</v>
      </c>
      <c r="C109" s="2" t="s">
        <v>266</v>
      </c>
      <c r="D109" s="2" t="s">
        <v>275</v>
      </c>
      <c r="E109" s="2" t="s">
        <v>260</v>
      </c>
    </row>
    <row r="110" spans="1:5" x14ac:dyDescent="0.2">
      <c r="A110" t="s">
        <v>375</v>
      </c>
      <c r="B110" s="5">
        <v>38272</v>
      </c>
      <c r="C110" s="2" t="s">
        <v>279</v>
      </c>
      <c r="D110" s="2" t="s">
        <v>259</v>
      </c>
      <c r="E110" s="2" t="s">
        <v>260</v>
      </c>
    </row>
    <row r="111" spans="1:5" x14ac:dyDescent="0.2">
      <c r="A111" t="s">
        <v>376</v>
      </c>
      <c r="B111" s="5">
        <v>39328</v>
      </c>
      <c r="C111" s="2" t="s">
        <v>258</v>
      </c>
      <c r="D111" s="2" t="s">
        <v>267</v>
      </c>
      <c r="E111" s="2" t="s">
        <v>260</v>
      </c>
    </row>
    <row r="112" spans="1:5" x14ac:dyDescent="0.2">
      <c r="A112" t="s">
        <v>377</v>
      </c>
      <c r="B112" s="5">
        <v>32128</v>
      </c>
      <c r="C112" s="2" t="s">
        <v>258</v>
      </c>
      <c r="D112" s="2" t="s">
        <v>267</v>
      </c>
      <c r="E112" s="2" t="s">
        <v>260</v>
      </c>
    </row>
    <row r="113" spans="1:5" x14ac:dyDescent="0.2">
      <c r="A113" t="s">
        <v>378</v>
      </c>
      <c r="B113" s="5">
        <v>35171</v>
      </c>
      <c r="C113" s="2" t="s">
        <v>266</v>
      </c>
      <c r="D113" s="2" t="s">
        <v>259</v>
      </c>
      <c r="E113" s="2" t="s">
        <v>260</v>
      </c>
    </row>
    <row r="114" spans="1:5" x14ac:dyDescent="0.2">
      <c r="A114" t="s">
        <v>379</v>
      </c>
      <c r="B114" s="5">
        <v>28813</v>
      </c>
      <c r="C114" s="2" t="s">
        <v>264</v>
      </c>
      <c r="D114" s="2" t="s">
        <v>275</v>
      </c>
      <c r="E114" s="2" t="s">
        <v>260</v>
      </c>
    </row>
    <row r="115" spans="1:5" x14ac:dyDescent="0.2">
      <c r="A115" t="s">
        <v>380</v>
      </c>
      <c r="B115" s="5">
        <v>28458</v>
      </c>
      <c r="C115" s="2" t="s">
        <v>264</v>
      </c>
      <c r="D115" s="2" t="s">
        <v>275</v>
      </c>
      <c r="E115" s="2" t="s">
        <v>260</v>
      </c>
    </row>
    <row r="116" spans="1:5" x14ac:dyDescent="0.2">
      <c r="A116" t="s">
        <v>381</v>
      </c>
      <c r="B116" s="5">
        <v>33905</v>
      </c>
      <c r="C116" s="2" t="s">
        <v>266</v>
      </c>
      <c r="D116" s="2" t="s">
        <v>259</v>
      </c>
      <c r="E116" s="2" t="s">
        <v>260</v>
      </c>
    </row>
    <row r="117" spans="1:5" x14ac:dyDescent="0.2">
      <c r="A117" t="s">
        <v>382</v>
      </c>
      <c r="B117" s="5">
        <v>29199</v>
      </c>
      <c r="C117" s="2" t="s">
        <v>264</v>
      </c>
      <c r="D117" s="2" t="s">
        <v>275</v>
      </c>
      <c r="E117" s="2" t="s">
        <v>260</v>
      </c>
    </row>
    <row r="118" spans="1:5" x14ac:dyDescent="0.2">
      <c r="A118" t="s">
        <v>383</v>
      </c>
      <c r="B118" s="5">
        <v>33150</v>
      </c>
      <c r="C118" s="2" t="s">
        <v>266</v>
      </c>
      <c r="D118" s="2" t="s">
        <v>259</v>
      </c>
      <c r="E118" s="2" t="s">
        <v>262</v>
      </c>
    </row>
    <row r="119" spans="1:5" x14ac:dyDescent="0.2">
      <c r="A119" t="s">
        <v>384</v>
      </c>
      <c r="B119" s="5">
        <v>32850</v>
      </c>
      <c r="C119" s="2" t="s">
        <v>264</v>
      </c>
      <c r="D119" s="2" t="s">
        <v>267</v>
      </c>
      <c r="E119" s="2" t="s">
        <v>260</v>
      </c>
    </row>
    <row r="120" spans="1:5" x14ac:dyDescent="0.2">
      <c r="A120" t="s">
        <v>385</v>
      </c>
      <c r="B120" s="5">
        <v>41168</v>
      </c>
      <c r="C120" s="2" t="s">
        <v>264</v>
      </c>
      <c r="D120" s="2" t="s">
        <v>259</v>
      </c>
      <c r="E120" s="2" t="s">
        <v>260</v>
      </c>
    </row>
    <row r="121" spans="1:5" x14ac:dyDescent="0.2">
      <c r="A121" t="s">
        <v>386</v>
      </c>
      <c r="B121" s="5">
        <v>26909</v>
      </c>
      <c r="C121" s="2" t="s">
        <v>264</v>
      </c>
      <c r="D121" s="2" t="s">
        <v>267</v>
      </c>
      <c r="E121" s="2" t="s">
        <v>260</v>
      </c>
    </row>
    <row r="122" spans="1:5" x14ac:dyDescent="0.2">
      <c r="A122" t="s">
        <v>387</v>
      </c>
      <c r="B122" s="5">
        <v>39293</v>
      </c>
      <c r="C122" s="2" t="s">
        <v>258</v>
      </c>
      <c r="D122" s="2" t="s">
        <v>267</v>
      </c>
      <c r="E122" s="2" t="s">
        <v>260</v>
      </c>
    </row>
    <row r="123" spans="1:5" x14ac:dyDescent="0.2">
      <c r="A123" t="s">
        <v>388</v>
      </c>
      <c r="B123" s="5">
        <v>26629</v>
      </c>
      <c r="C123" s="2" t="s">
        <v>258</v>
      </c>
      <c r="D123" s="2" t="s">
        <v>267</v>
      </c>
      <c r="E123" s="2" t="s">
        <v>260</v>
      </c>
    </row>
    <row r="124" spans="1:5" x14ac:dyDescent="0.2">
      <c r="A124" t="s">
        <v>389</v>
      </c>
      <c r="B124" s="5">
        <v>41108</v>
      </c>
      <c r="C124" s="2" t="s">
        <v>279</v>
      </c>
      <c r="D124" s="2" t="s">
        <v>259</v>
      </c>
      <c r="E124" s="2" t="s">
        <v>260</v>
      </c>
    </row>
    <row r="125" spans="1:5" x14ac:dyDescent="0.2">
      <c r="A125" t="s">
        <v>390</v>
      </c>
      <c r="B125" s="5">
        <v>41188</v>
      </c>
      <c r="C125" s="2" t="s">
        <v>258</v>
      </c>
      <c r="D125" s="2" t="s">
        <v>275</v>
      </c>
      <c r="E125" s="2" t="s">
        <v>272</v>
      </c>
    </row>
    <row r="126" spans="1:5" x14ac:dyDescent="0.2">
      <c r="A126" t="s">
        <v>391</v>
      </c>
      <c r="B126" s="5">
        <v>30511</v>
      </c>
      <c r="C126" s="2" t="s">
        <v>266</v>
      </c>
      <c r="D126" s="2" t="s">
        <v>259</v>
      </c>
      <c r="E126" s="2" t="s">
        <v>260</v>
      </c>
    </row>
    <row r="127" spans="1:5" x14ac:dyDescent="0.2">
      <c r="A127" t="s">
        <v>392</v>
      </c>
      <c r="B127" s="5">
        <v>30229</v>
      </c>
      <c r="C127" s="2" t="s">
        <v>264</v>
      </c>
      <c r="D127" s="2" t="s">
        <v>267</v>
      </c>
      <c r="E127" s="2" t="s">
        <v>260</v>
      </c>
    </row>
    <row r="128" spans="1:5" x14ac:dyDescent="0.2">
      <c r="A128" t="s">
        <v>393</v>
      </c>
      <c r="B128" s="5">
        <v>27948</v>
      </c>
      <c r="C128" s="2" t="s">
        <v>264</v>
      </c>
      <c r="D128" s="2" t="s">
        <v>259</v>
      </c>
      <c r="E128" s="2" t="s">
        <v>260</v>
      </c>
    </row>
    <row r="129" spans="1:5" x14ac:dyDescent="0.2">
      <c r="A129" t="s">
        <v>394</v>
      </c>
      <c r="B129" s="5">
        <v>38532</v>
      </c>
      <c r="C129" s="2" t="s">
        <v>266</v>
      </c>
      <c r="D129" s="2" t="s">
        <v>275</v>
      </c>
      <c r="E129" s="2" t="s">
        <v>260</v>
      </c>
    </row>
    <row r="130" spans="1:5" x14ac:dyDescent="0.2">
      <c r="A130" t="s">
        <v>395</v>
      </c>
      <c r="B130" s="5">
        <v>40126</v>
      </c>
      <c r="C130" s="2" t="s">
        <v>279</v>
      </c>
      <c r="D130" s="2" t="s">
        <v>267</v>
      </c>
      <c r="E130" s="2" t="s">
        <v>260</v>
      </c>
    </row>
    <row r="131" spans="1:5" x14ac:dyDescent="0.2">
      <c r="A131" t="s">
        <v>396</v>
      </c>
      <c r="B131" s="5">
        <v>36410</v>
      </c>
      <c r="C131" s="2" t="s">
        <v>279</v>
      </c>
      <c r="D131" s="2" t="s">
        <v>259</v>
      </c>
      <c r="E131" s="2" t="s">
        <v>260</v>
      </c>
    </row>
    <row r="132" spans="1:5" x14ac:dyDescent="0.2">
      <c r="A132" t="s">
        <v>397</v>
      </c>
      <c r="B132" s="5">
        <v>34533</v>
      </c>
      <c r="C132" s="2" t="s">
        <v>279</v>
      </c>
      <c r="D132" s="2" t="s">
        <v>267</v>
      </c>
      <c r="E132" s="2" t="s">
        <v>260</v>
      </c>
    </row>
    <row r="133" spans="1:5" x14ac:dyDescent="0.2">
      <c r="A133" t="s">
        <v>398</v>
      </c>
      <c r="B133" s="5">
        <v>27735</v>
      </c>
      <c r="C133" s="2" t="s">
        <v>258</v>
      </c>
      <c r="D133" s="2" t="s">
        <v>259</v>
      </c>
      <c r="E133" s="2" t="s">
        <v>260</v>
      </c>
    </row>
    <row r="134" spans="1:5" x14ac:dyDescent="0.2">
      <c r="A134" t="s">
        <v>399</v>
      </c>
      <c r="B134" s="5">
        <v>27646</v>
      </c>
      <c r="C134" s="2" t="s">
        <v>266</v>
      </c>
      <c r="D134" s="2" t="s">
        <v>275</v>
      </c>
      <c r="E134" s="2" t="s">
        <v>260</v>
      </c>
    </row>
    <row r="135" spans="1:5" x14ac:dyDescent="0.2">
      <c r="A135" t="s">
        <v>400</v>
      </c>
      <c r="B135" s="5">
        <v>30177</v>
      </c>
      <c r="C135" s="2" t="s">
        <v>264</v>
      </c>
      <c r="D135" s="2" t="s">
        <v>267</v>
      </c>
      <c r="E135" s="2" t="s">
        <v>260</v>
      </c>
    </row>
    <row r="136" spans="1:5" x14ac:dyDescent="0.2">
      <c r="A136" t="s">
        <v>401</v>
      </c>
      <c r="B136" s="5">
        <v>28069</v>
      </c>
      <c r="C136" s="2" t="s">
        <v>258</v>
      </c>
      <c r="D136" s="2" t="s">
        <v>267</v>
      </c>
      <c r="E136" s="2" t="s">
        <v>260</v>
      </c>
    </row>
    <row r="137" spans="1:5" x14ac:dyDescent="0.2">
      <c r="A137" t="s">
        <v>402</v>
      </c>
      <c r="B137" s="5">
        <v>34101</v>
      </c>
      <c r="C137" s="2" t="s">
        <v>264</v>
      </c>
      <c r="D137" s="2" t="s">
        <v>259</v>
      </c>
      <c r="E137" s="2" t="s">
        <v>260</v>
      </c>
    </row>
    <row r="138" spans="1:5" x14ac:dyDescent="0.2">
      <c r="A138" t="s">
        <v>403</v>
      </c>
      <c r="B138" s="5">
        <v>40682</v>
      </c>
      <c r="C138" s="2" t="s">
        <v>264</v>
      </c>
      <c r="D138" s="2" t="s">
        <v>275</v>
      </c>
      <c r="E138" s="2" t="s">
        <v>260</v>
      </c>
    </row>
    <row r="139" spans="1:5" x14ac:dyDescent="0.2">
      <c r="A139" t="s">
        <v>404</v>
      </c>
      <c r="B139" s="5">
        <v>31884</v>
      </c>
      <c r="C139" s="2" t="s">
        <v>279</v>
      </c>
      <c r="D139" s="2" t="s">
        <v>275</v>
      </c>
      <c r="E139" s="2" t="s">
        <v>260</v>
      </c>
    </row>
    <row r="140" spans="1:5" x14ac:dyDescent="0.2">
      <c r="A140" t="s">
        <v>405</v>
      </c>
      <c r="B140" s="5">
        <v>36847</v>
      </c>
      <c r="C140" s="2" t="s">
        <v>279</v>
      </c>
      <c r="D140" s="2" t="s">
        <v>267</v>
      </c>
      <c r="E140" s="2" t="s">
        <v>260</v>
      </c>
    </row>
    <row r="141" spans="1:5" x14ac:dyDescent="0.2">
      <c r="A141" t="s">
        <v>406</v>
      </c>
      <c r="B141" s="5">
        <v>34094</v>
      </c>
      <c r="C141" s="2" t="s">
        <v>279</v>
      </c>
      <c r="D141" s="2" t="s">
        <v>259</v>
      </c>
      <c r="E141" s="2" t="s">
        <v>260</v>
      </c>
    </row>
    <row r="142" spans="1:5" x14ac:dyDescent="0.2">
      <c r="A142" t="s">
        <v>407</v>
      </c>
      <c r="B142" s="5">
        <v>38018</v>
      </c>
      <c r="C142" s="2" t="s">
        <v>258</v>
      </c>
      <c r="D142" s="2" t="s">
        <v>275</v>
      </c>
      <c r="E142" s="2" t="s">
        <v>260</v>
      </c>
    </row>
    <row r="143" spans="1:5" x14ac:dyDescent="0.2">
      <c r="A143" t="s">
        <v>408</v>
      </c>
      <c r="B143" s="5">
        <v>39636</v>
      </c>
      <c r="C143" s="2" t="s">
        <v>258</v>
      </c>
      <c r="D143" s="2" t="s">
        <v>259</v>
      </c>
      <c r="E143" s="2" t="s">
        <v>260</v>
      </c>
    </row>
    <row r="144" spans="1:5" x14ac:dyDescent="0.2">
      <c r="A144" t="s">
        <v>409</v>
      </c>
      <c r="B144" s="5">
        <v>34186</v>
      </c>
      <c r="C144" s="2" t="s">
        <v>266</v>
      </c>
      <c r="D144" s="2" t="s">
        <v>267</v>
      </c>
      <c r="E144" s="2" t="s">
        <v>260</v>
      </c>
    </row>
    <row r="145" spans="1:5" x14ac:dyDescent="0.2">
      <c r="A145" t="s">
        <v>410</v>
      </c>
      <c r="B145" s="5">
        <v>28097</v>
      </c>
      <c r="C145" s="2" t="s">
        <v>266</v>
      </c>
      <c r="D145" s="2" t="s">
        <v>267</v>
      </c>
      <c r="E145" s="2" t="s">
        <v>260</v>
      </c>
    </row>
    <row r="146" spans="1:5" x14ac:dyDescent="0.2">
      <c r="A146" t="s">
        <v>411</v>
      </c>
      <c r="B146" s="5">
        <v>26738</v>
      </c>
      <c r="C146" s="2" t="s">
        <v>264</v>
      </c>
      <c r="D146" s="2" t="s">
        <v>259</v>
      </c>
      <c r="E146" s="2" t="s">
        <v>262</v>
      </c>
    </row>
    <row r="147" spans="1:5" x14ac:dyDescent="0.2">
      <c r="A147" t="s">
        <v>412</v>
      </c>
      <c r="B147" s="5">
        <v>32819</v>
      </c>
      <c r="C147" s="2" t="s">
        <v>266</v>
      </c>
      <c r="D147" s="2" t="s">
        <v>275</v>
      </c>
      <c r="E147" s="2" t="s">
        <v>260</v>
      </c>
    </row>
    <row r="148" spans="1:5" x14ac:dyDescent="0.2">
      <c r="A148" t="s">
        <v>413</v>
      </c>
      <c r="B148" s="5">
        <v>40274</v>
      </c>
      <c r="C148" s="2" t="s">
        <v>258</v>
      </c>
      <c r="D148" s="2" t="s">
        <v>259</v>
      </c>
      <c r="E148" s="2" t="s">
        <v>260</v>
      </c>
    </row>
    <row r="149" spans="1:5" x14ac:dyDescent="0.2">
      <c r="A149" t="s">
        <v>414</v>
      </c>
      <c r="B149" s="5">
        <v>39024</v>
      </c>
      <c r="C149" s="2" t="s">
        <v>258</v>
      </c>
      <c r="D149" s="2" t="s">
        <v>275</v>
      </c>
      <c r="E149" s="2" t="s">
        <v>262</v>
      </c>
    </row>
    <row r="150" spans="1:5" x14ac:dyDescent="0.2">
      <c r="A150" t="s">
        <v>415</v>
      </c>
      <c r="B150" s="5">
        <v>41113</v>
      </c>
      <c r="C150" s="2" t="s">
        <v>266</v>
      </c>
      <c r="D150" s="2" t="s">
        <v>275</v>
      </c>
      <c r="E150" s="2" t="s">
        <v>272</v>
      </c>
    </row>
    <row r="151" spans="1:5" x14ac:dyDescent="0.2">
      <c r="A151" t="s">
        <v>416</v>
      </c>
      <c r="B151" s="5">
        <v>39619</v>
      </c>
      <c r="C151" s="2" t="s">
        <v>258</v>
      </c>
      <c r="D151" s="2" t="s">
        <v>259</v>
      </c>
      <c r="E151" s="2" t="s">
        <v>260</v>
      </c>
    </row>
    <row r="152" spans="1:5" x14ac:dyDescent="0.2">
      <c r="A152" t="s">
        <v>417</v>
      </c>
      <c r="B152" s="5">
        <v>28402</v>
      </c>
      <c r="C152" s="2" t="s">
        <v>266</v>
      </c>
      <c r="D152" s="2" t="s">
        <v>275</v>
      </c>
      <c r="E152" s="2" t="s">
        <v>260</v>
      </c>
    </row>
    <row r="153" spans="1:5" x14ac:dyDescent="0.2">
      <c r="A153" t="s">
        <v>418</v>
      </c>
      <c r="B153" s="5">
        <v>26771</v>
      </c>
      <c r="C153" s="2" t="s">
        <v>266</v>
      </c>
      <c r="D153" s="2" t="s">
        <v>259</v>
      </c>
      <c r="E153" s="2" t="s">
        <v>260</v>
      </c>
    </row>
    <row r="154" spans="1:5" x14ac:dyDescent="0.2">
      <c r="A154" t="s">
        <v>419</v>
      </c>
      <c r="B154" s="5">
        <v>35885</v>
      </c>
      <c r="C154" s="2" t="s">
        <v>258</v>
      </c>
      <c r="D154" s="2" t="s">
        <v>267</v>
      </c>
      <c r="E154" s="2" t="s">
        <v>260</v>
      </c>
    </row>
    <row r="155" spans="1:5" x14ac:dyDescent="0.2">
      <c r="A155" t="s">
        <v>420</v>
      </c>
      <c r="B155" s="5">
        <v>27585</v>
      </c>
      <c r="C155" s="2" t="s">
        <v>266</v>
      </c>
      <c r="D155" s="2" t="s">
        <v>267</v>
      </c>
      <c r="E155" s="2" t="s">
        <v>260</v>
      </c>
    </row>
    <row r="156" spans="1:5" x14ac:dyDescent="0.2">
      <c r="A156" t="s">
        <v>421</v>
      </c>
      <c r="B156" s="5">
        <v>37869</v>
      </c>
      <c r="C156" s="2" t="s">
        <v>279</v>
      </c>
      <c r="D156" s="2" t="s">
        <v>267</v>
      </c>
      <c r="E156" s="2" t="s">
        <v>260</v>
      </c>
    </row>
    <row r="157" spans="1:5" x14ac:dyDescent="0.2">
      <c r="A157" t="s">
        <v>422</v>
      </c>
      <c r="B157" s="5">
        <v>31856</v>
      </c>
      <c r="C157" s="2" t="s">
        <v>266</v>
      </c>
      <c r="D157" s="2" t="s">
        <v>259</v>
      </c>
      <c r="E157" s="2" t="s">
        <v>260</v>
      </c>
    </row>
    <row r="158" spans="1:5" x14ac:dyDescent="0.2">
      <c r="A158" t="s">
        <v>423</v>
      </c>
      <c r="B158" s="5">
        <v>39469</v>
      </c>
      <c r="C158" s="2" t="s">
        <v>279</v>
      </c>
      <c r="D158" s="2" t="s">
        <v>267</v>
      </c>
      <c r="E158" s="2" t="s">
        <v>260</v>
      </c>
    </row>
    <row r="159" spans="1:5" x14ac:dyDescent="0.2">
      <c r="A159" t="s">
        <v>424</v>
      </c>
      <c r="B159" s="5">
        <v>36115</v>
      </c>
      <c r="C159" s="2" t="s">
        <v>258</v>
      </c>
      <c r="D159" s="2" t="s">
        <v>267</v>
      </c>
      <c r="E159" s="2" t="s">
        <v>260</v>
      </c>
    </row>
    <row r="160" spans="1:5" x14ac:dyDescent="0.2">
      <c r="A160" t="s">
        <v>425</v>
      </c>
      <c r="B160" s="5">
        <v>32439</v>
      </c>
      <c r="C160" s="2" t="s">
        <v>264</v>
      </c>
      <c r="D160" s="2" t="s">
        <v>275</v>
      </c>
      <c r="E160" s="2" t="s">
        <v>260</v>
      </c>
    </row>
    <row r="161" spans="1:5" x14ac:dyDescent="0.2">
      <c r="A161" t="s">
        <v>426</v>
      </c>
      <c r="B161" s="5">
        <v>33696</v>
      </c>
      <c r="C161" s="2" t="s">
        <v>258</v>
      </c>
      <c r="D161" s="2" t="s">
        <v>267</v>
      </c>
      <c r="E161" s="2" t="s">
        <v>260</v>
      </c>
    </row>
    <row r="162" spans="1:5" x14ac:dyDescent="0.2">
      <c r="A162" t="s">
        <v>427</v>
      </c>
      <c r="B162" s="5">
        <v>38341</v>
      </c>
      <c r="C162" s="2" t="s">
        <v>279</v>
      </c>
      <c r="D162" s="2" t="s">
        <v>267</v>
      </c>
      <c r="E162" s="2" t="s">
        <v>260</v>
      </c>
    </row>
    <row r="163" spans="1:5" x14ac:dyDescent="0.2">
      <c r="A163" t="s">
        <v>428</v>
      </c>
      <c r="B163" s="5">
        <v>34370</v>
      </c>
      <c r="C163" s="2" t="s">
        <v>279</v>
      </c>
      <c r="D163" s="2" t="s">
        <v>275</v>
      </c>
      <c r="E163" s="2" t="s">
        <v>260</v>
      </c>
    </row>
    <row r="164" spans="1:5" x14ac:dyDescent="0.2">
      <c r="A164" t="s">
        <v>429</v>
      </c>
      <c r="B164" s="5">
        <v>38176</v>
      </c>
      <c r="C164" s="2" t="s">
        <v>279</v>
      </c>
      <c r="D164" s="2" t="s">
        <v>275</v>
      </c>
      <c r="E164" s="2" t="s">
        <v>260</v>
      </c>
    </row>
    <row r="165" spans="1:5" x14ac:dyDescent="0.2">
      <c r="A165" t="s">
        <v>430</v>
      </c>
      <c r="B165" s="5">
        <v>31079</v>
      </c>
      <c r="C165" s="2" t="s">
        <v>264</v>
      </c>
      <c r="D165" s="2" t="s">
        <v>259</v>
      </c>
      <c r="E165" s="2" t="s">
        <v>260</v>
      </c>
    </row>
    <row r="166" spans="1:5" x14ac:dyDescent="0.2">
      <c r="A166" t="s">
        <v>431</v>
      </c>
      <c r="B166" s="5">
        <v>30136</v>
      </c>
      <c r="C166" s="2" t="s">
        <v>266</v>
      </c>
      <c r="D166" s="2" t="s">
        <v>267</v>
      </c>
      <c r="E166" s="2" t="s">
        <v>260</v>
      </c>
    </row>
    <row r="167" spans="1:5" x14ac:dyDescent="0.2">
      <c r="A167" t="s">
        <v>432</v>
      </c>
      <c r="B167" s="5">
        <v>35999</v>
      </c>
      <c r="C167" s="2" t="s">
        <v>266</v>
      </c>
      <c r="D167" s="2" t="s">
        <v>259</v>
      </c>
      <c r="E167" s="2" t="s">
        <v>260</v>
      </c>
    </row>
    <row r="168" spans="1:5" x14ac:dyDescent="0.2">
      <c r="A168" t="s">
        <v>433</v>
      </c>
      <c r="B168" s="5">
        <v>39331</v>
      </c>
      <c r="C168" s="2" t="s">
        <v>279</v>
      </c>
      <c r="D168" s="2" t="s">
        <v>259</v>
      </c>
      <c r="E168" s="2" t="s">
        <v>260</v>
      </c>
    </row>
    <row r="169" spans="1:5" x14ac:dyDescent="0.2">
      <c r="A169" t="s">
        <v>434</v>
      </c>
      <c r="B169" s="5">
        <v>35622</v>
      </c>
      <c r="C169" s="2" t="s">
        <v>279</v>
      </c>
      <c r="D169" s="2" t="s">
        <v>259</v>
      </c>
      <c r="E169" s="2" t="s">
        <v>260</v>
      </c>
    </row>
    <row r="170" spans="1:5" x14ac:dyDescent="0.2">
      <c r="A170" t="s">
        <v>435</v>
      </c>
      <c r="B170" s="5">
        <v>30905</v>
      </c>
      <c r="C170" s="2" t="s">
        <v>258</v>
      </c>
      <c r="D170" s="2" t="s">
        <v>267</v>
      </c>
      <c r="E170" s="2" t="s">
        <v>260</v>
      </c>
    </row>
    <row r="171" spans="1:5" x14ac:dyDescent="0.2">
      <c r="A171" t="s">
        <v>436</v>
      </c>
      <c r="B171" s="5">
        <v>31489</v>
      </c>
      <c r="C171" s="2" t="s">
        <v>258</v>
      </c>
      <c r="D171" s="2" t="s">
        <v>275</v>
      </c>
      <c r="E171" s="2" t="s">
        <v>272</v>
      </c>
    </row>
    <row r="172" spans="1:5" x14ac:dyDescent="0.2">
      <c r="A172" t="s">
        <v>437</v>
      </c>
      <c r="B172" s="5">
        <v>35871</v>
      </c>
      <c r="C172" s="2" t="s">
        <v>258</v>
      </c>
      <c r="D172" s="2" t="s">
        <v>259</v>
      </c>
      <c r="E172" s="2" t="s">
        <v>260</v>
      </c>
    </row>
    <row r="173" spans="1:5" x14ac:dyDescent="0.2">
      <c r="A173" t="s">
        <v>438</v>
      </c>
      <c r="B173" s="5">
        <v>39095</v>
      </c>
      <c r="C173" s="2" t="s">
        <v>258</v>
      </c>
      <c r="D173" s="2" t="s">
        <v>259</v>
      </c>
      <c r="E173" s="2" t="s">
        <v>260</v>
      </c>
    </row>
    <row r="174" spans="1:5" x14ac:dyDescent="0.2">
      <c r="A174" t="s">
        <v>439</v>
      </c>
      <c r="B174" s="5">
        <v>39735</v>
      </c>
      <c r="C174" s="2" t="s">
        <v>266</v>
      </c>
      <c r="D174" s="2" t="s">
        <v>259</v>
      </c>
      <c r="E174" s="2" t="s">
        <v>260</v>
      </c>
    </row>
    <row r="175" spans="1:5" x14ac:dyDescent="0.2">
      <c r="A175" t="s">
        <v>440</v>
      </c>
      <c r="B175" s="5">
        <v>35772</v>
      </c>
      <c r="C175" s="2" t="s">
        <v>266</v>
      </c>
      <c r="D175" s="2" t="s">
        <v>267</v>
      </c>
      <c r="E175" s="2" t="s">
        <v>260</v>
      </c>
    </row>
    <row r="176" spans="1:5" x14ac:dyDescent="0.2">
      <c r="A176" t="s">
        <v>441</v>
      </c>
      <c r="B176" s="5">
        <v>29173</v>
      </c>
      <c r="C176" s="2" t="s">
        <v>266</v>
      </c>
      <c r="D176" s="2" t="s">
        <v>259</v>
      </c>
      <c r="E176" s="2" t="s">
        <v>260</v>
      </c>
    </row>
    <row r="177" spans="1:5" x14ac:dyDescent="0.2">
      <c r="A177" t="s">
        <v>442</v>
      </c>
      <c r="B177" s="5">
        <v>39542</v>
      </c>
      <c r="C177" s="2" t="s">
        <v>279</v>
      </c>
      <c r="D177" s="2" t="s">
        <v>275</v>
      </c>
      <c r="E177" s="2" t="s">
        <v>260</v>
      </c>
    </row>
    <row r="178" spans="1:5" x14ac:dyDescent="0.2">
      <c r="A178" t="s">
        <v>443</v>
      </c>
      <c r="B178" s="5">
        <v>30356</v>
      </c>
      <c r="C178" s="2" t="s">
        <v>264</v>
      </c>
      <c r="D178" s="2" t="s">
        <v>259</v>
      </c>
      <c r="E178" s="2" t="s">
        <v>260</v>
      </c>
    </row>
    <row r="179" spans="1:5" x14ac:dyDescent="0.2">
      <c r="A179" t="s">
        <v>444</v>
      </c>
      <c r="B179" s="5">
        <v>34739</v>
      </c>
      <c r="C179" s="2" t="s">
        <v>279</v>
      </c>
      <c r="D179" s="2" t="s">
        <v>275</v>
      </c>
      <c r="E179" s="2" t="s">
        <v>260</v>
      </c>
    </row>
    <row r="180" spans="1:5" x14ac:dyDescent="0.2">
      <c r="A180" t="s">
        <v>445</v>
      </c>
      <c r="B180" s="5">
        <v>36907</v>
      </c>
      <c r="C180" s="2" t="s">
        <v>279</v>
      </c>
      <c r="D180" s="2" t="s">
        <v>259</v>
      </c>
      <c r="E180" s="2" t="s">
        <v>260</v>
      </c>
    </row>
    <row r="181" spans="1:5" x14ac:dyDescent="0.2">
      <c r="A181" t="s">
        <v>446</v>
      </c>
      <c r="B181" s="5">
        <v>40564</v>
      </c>
      <c r="C181" s="2" t="s">
        <v>264</v>
      </c>
      <c r="D181" s="2" t="s">
        <v>259</v>
      </c>
      <c r="E181" s="2" t="s">
        <v>260</v>
      </c>
    </row>
    <row r="182" spans="1:5" x14ac:dyDescent="0.2">
      <c r="A182" t="s">
        <v>447</v>
      </c>
      <c r="B182" s="5">
        <v>37600</v>
      </c>
      <c r="C182" s="2" t="s">
        <v>264</v>
      </c>
      <c r="D182" s="2" t="s">
        <v>267</v>
      </c>
      <c r="E182" s="2" t="s">
        <v>260</v>
      </c>
    </row>
    <row r="183" spans="1:5" x14ac:dyDescent="0.2">
      <c r="A183" t="s">
        <v>448</v>
      </c>
      <c r="B183" s="5">
        <v>39174</v>
      </c>
      <c r="C183" s="2" t="s">
        <v>264</v>
      </c>
      <c r="D183" s="2" t="s">
        <v>259</v>
      </c>
      <c r="E183" s="2" t="s">
        <v>260</v>
      </c>
    </row>
    <row r="184" spans="1:5" x14ac:dyDescent="0.2">
      <c r="A184" t="s">
        <v>449</v>
      </c>
      <c r="B184" s="5">
        <v>32785</v>
      </c>
      <c r="C184" s="2" t="s">
        <v>266</v>
      </c>
      <c r="D184" s="2" t="s">
        <v>259</v>
      </c>
      <c r="E184" s="2" t="s">
        <v>260</v>
      </c>
    </row>
    <row r="185" spans="1:5" x14ac:dyDescent="0.2">
      <c r="A185" t="s">
        <v>450</v>
      </c>
      <c r="B185" s="5">
        <v>29568</v>
      </c>
      <c r="C185" s="2" t="s">
        <v>279</v>
      </c>
      <c r="D185" s="2" t="s">
        <v>267</v>
      </c>
      <c r="E185" s="2" t="s">
        <v>260</v>
      </c>
    </row>
    <row r="186" spans="1:5" x14ac:dyDescent="0.2">
      <c r="A186" t="s">
        <v>451</v>
      </c>
      <c r="B186" s="5">
        <v>35833</v>
      </c>
      <c r="C186" s="2" t="s">
        <v>266</v>
      </c>
      <c r="D186" s="2" t="s">
        <v>259</v>
      </c>
      <c r="E186" s="2" t="s">
        <v>260</v>
      </c>
    </row>
    <row r="187" spans="1:5" x14ac:dyDescent="0.2">
      <c r="A187" t="s">
        <v>452</v>
      </c>
      <c r="B187" s="5">
        <v>29025</v>
      </c>
      <c r="C187" s="2" t="s">
        <v>264</v>
      </c>
      <c r="D187" s="2" t="s">
        <v>259</v>
      </c>
      <c r="E187" s="2" t="s">
        <v>260</v>
      </c>
    </row>
    <row r="188" spans="1:5" x14ac:dyDescent="0.2">
      <c r="A188" t="s">
        <v>453</v>
      </c>
      <c r="B188" s="5">
        <v>31631</v>
      </c>
      <c r="C188" s="2" t="s">
        <v>264</v>
      </c>
      <c r="D188" s="2" t="s">
        <v>267</v>
      </c>
      <c r="E188" s="2" t="s">
        <v>262</v>
      </c>
    </row>
    <row r="189" spans="1:5" x14ac:dyDescent="0.2">
      <c r="A189" t="s">
        <v>454</v>
      </c>
      <c r="B189" s="5">
        <v>29764</v>
      </c>
      <c r="C189" s="2" t="s">
        <v>266</v>
      </c>
      <c r="D189" s="2" t="s">
        <v>267</v>
      </c>
      <c r="E189" s="2" t="s">
        <v>260</v>
      </c>
    </row>
    <row r="190" spans="1:5" x14ac:dyDescent="0.2">
      <c r="A190" t="s">
        <v>455</v>
      </c>
      <c r="B190" s="5">
        <v>28528</v>
      </c>
      <c r="C190" s="2" t="s">
        <v>258</v>
      </c>
      <c r="D190" s="2" t="s">
        <v>267</v>
      </c>
      <c r="E190" s="2" t="s">
        <v>260</v>
      </c>
    </row>
    <row r="191" spans="1:5" x14ac:dyDescent="0.2">
      <c r="A191" t="s">
        <v>456</v>
      </c>
      <c r="B191" s="5">
        <v>38133</v>
      </c>
      <c r="C191" s="2" t="s">
        <v>266</v>
      </c>
      <c r="D191" s="2" t="s">
        <v>267</v>
      </c>
      <c r="E191" s="2" t="s">
        <v>260</v>
      </c>
    </row>
    <row r="192" spans="1:5" x14ac:dyDescent="0.2">
      <c r="A192" t="s">
        <v>457</v>
      </c>
      <c r="B192" s="5">
        <v>35868</v>
      </c>
      <c r="C192" s="2" t="s">
        <v>264</v>
      </c>
      <c r="D192" s="2" t="s">
        <v>259</v>
      </c>
      <c r="E192" s="2" t="s">
        <v>260</v>
      </c>
    </row>
    <row r="193" spans="1:5" x14ac:dyDescent="0.2">
      <c r="A193" t="s">
        <v>458</v>
      </c>
      <c r="B193" s="5">
        <v>37727</v>
      </c>
      <c r="C193" s="2" t="s">
        <v>279</v>
      </c>
      <c r="D193" s="2" t="s">
        <v>275</v>
      </c>
      <c r="E193" s="2" t="s">
        <v>260</v>
      </c>
    </row>
    <row r="194" spans="1:5" x14ac:dyDescent="0.2">
      <c r="A194" t="s">
        <v>459</v>
      </c>
      <c r="B194" s="5">
        <v>37726</v>
      </c>
      <c r="C194" s="2" t="s">
        <v>266</v>
      </c>
      <c r="D194" s="2" t="s">
        <v>259</v>
      </c>
      <c r="E194" s="2" t="s">
        <v>260</v>
      </c>
    </row>
    <row r="195" spans="1:5" x14ac:dyDescent="0.2">
      <c r="A195" t="s">
        <v>460</v>
      </c>
      <c r="B195" s="5">
        <v>35546</v>
      </c>
      <c r="C195" s="2" t="s">
        <v>266</v>
      </c>
      <c r="D195" s="2" t="s">
        <v>267</v>
      </c>
      <c r="E195" s="2" t="s">
        <v>262</v>
      </c>
    </row>
    <row r="196" spans="1:5" x14ac:dyDescent="0.2">
      <c r="A196" t="s">
        <v>461</v>
      </c>
      <c r="B196" s="5">
        <v>33189</v>
      </c>
      <c r="C196" s="2" t="s">
        <v>258</v>
      </c>
      <c r="D196" s="2" t="s">
        <v>267</v>
      </c>
      <c r="E196" s="2" t="s">
        <v>260</v>
      </c>
    </row>
    <row r="197" spans="1:5" x14ac:dyDescent="0.2">
      <c r="A197" t="s">
        <v>462</v>
      </c>
      <c r="B197" s="5">
        <v>34585</v>
      </c>
      <c r="C197" s="2" t="s">
        <v>264</v>
      </c>
      <c r="D197" s="2" t="s">
        <v>267</v>
      </c>
      <c r="E197" s="2" t="s">
        <v>260</v>
      </c>
    </row>
    <row r="198" spans="1:5" x14ac:dyDescent="0.2">
      <c r="A198" t="s">
        <v>463</v>
      </c>
      <c r="B198" s="5">
        <v>28045</v>
      </c>
      <c r="C198" s="2" t="s">
        <v>258</v>
      </c>
      <c r="D198" s="2" t="s">
        <v>259</v>
      </c>
      <c r="E198" s="2" t="s">
        <v>260</v>
      </c>
    </row>
    <row r="199" spans="1:5" x14ac:dyDescent="0.2">
      <c r="A199" t="s">
        <v>464</v>
      </c>
      <c r="B199" s="5">
        <v>34850</v>
      </c>
      <c r="C199" s="2" t="s">
        <v>264</v>
      </c>
      <c r="D199" s="2" t="s">
        <v>267</v>
      </c>
      <c r="E199" s="2" t="s">
        <v>260</v>
      </c>
    </row>
    <row r="200" spans="1:5" x14ac:dyDescent="0.2">
      <c r="A200" t="s">
        <v>465</v>
      </c>
      <c r="B200" s="5">
        <v>32803</v>
      </c>
      <c r="C200" s="2" t="s">
        <v>279</v>
      </c>
      <c r="D200" s="2" t="s">
        <v>267</v>
      </c>
      <c r="E200" s="2" t="s">
        <v>260</v>
      </c>
    </row>
    <row r="201" spans="1:5" x14ac:dyDescent="0.2">
      <c r="A201" t="s">
        <v>466</v>
      </c>
      <c r="B201" s="5">
        <v>33399</v>
      </c>
      <c r="C201" s="2" t="s">
        <v>266</v>
      </c>
      <c r="D201" s="2" t="s">
        <v>259</v>
      </c>
      <c r="E201" s="2" t="s">
        <v>260</v>
      </c>
    </row>
    <row r="202" spans="1:5" x14ac:dyDescent="0.2">
      <c r="A202" t="s">
        <v>467</v>
      </c>
      <c r="B202" s="5">
        <v>26310</v>
      </c>
      <c r="C202" s="2" t="s">
        <v>279</v>
      </c>
      <c r="D202" s="2" t="s">
        <v>259</v>
      </c>
      <c r="E202" s="2" t="s">
        <v>272</v>
      </c>
    </row>
    <row r="203" spans="1:5" x14ac:dyDescent="0.2">
      <c r="A203" t="s">
        <v>468</v>
      </c>
      <c r="B203" s="5">
        <v>35734</v>
      </c>
      <c r="C203" s="2" t="s">
        <v>279</v>
      </c>
      <c r="D203" s="2" t="s">
        <v>267</v>
      </c>
      <c r="E203" s="2" t="s">
        <v>260</v>
      </c>
    </row>
    <row r="204" spans="1:5" x14ac:dyDescent="0.2">
      <c r="A204" t="s">
        <v>469</v>
      </c>
      <c r="B204" s="5">
        <v>39029</v>
      </c>
      <c r="C204" s="2" t="s">
        <v>279</v>
      </c>
      <c r="D204" s="2" t="s">
        <v>259</v>
      </c>
      <c r="E204" s="2" t="s">
        <v>260</v>
      </c>
    </row>
    <row r="205" spans="1:5" x14ac:dyDescent="0.2">
      <c r="A205" t="s">
        <v>470</v>
      </c>
      <c r="B205" s="5">
        <v>29643</v>
      </c>
      <c r="C205" s="2" t="s">
        <v>279</v>
      </c>
      <c r="D205" s="2" t="s">
        <v>259</v>
      </c>
      <c r="E205" s="2" t="s">
        <v>260</v>
      </c>
    </row>
    <row r="206" spans="1:5" x14ac:dyDescent="0.2">
      <c r="A206" t="s">
        <v>471</v>
      </c>
      <c r="B206" s="5">
        <v>40920</v>
      </c>
      <c r="C206" s="2" t="s">
        <v>264</v>
      </c>
      <c r="D206" s="2" t="s">
        <v>267</v>
      </c>
      <c r="E206" s="2" t="s">
        <v>260</v>
      </c>
    </row>
    <row r="207" spans="1:5" x14ac:dyDescent="0.2">
      <c r="A207" t="s">
        <v>472</v>
      </c>
      <c r="B207" s="5">
        <v>27156</v>
      </c>
      <c r="C207" s="2" t="s">
        <v>264</v>
      </c>
      <c r="D207" s="2" t="s">
        <v>267</v>
      </c>
      <c r="E207" s="2" t="s">
        <v>272</v>
      </c>
    </row>
    <row r="208" spans="1:5" x14ac:dyDescent="0.2">
      <c r="A208" t="s">
        <v>473</v>
      </c>
      <c r="B208" s="5">
        <v>40568</v>
      </c>
      <c r="C208" s="2" t="s">
        <v>279</v>
      </c>
      <c r="D208" s="2" t="s">
        <v>259</v>
      </c>
      <c r="E208" s="2" t="s">
        <v>260</v>
      </c>
    </row>
    <row r="209" spans="1:5" x14ac:dyDescent="0.2">
      <c r="A209" t="s">
        <v>474</v>
      </c>
      <c r="B209" s="5">
        <v>33892</v>
      </c>
      <c r="C209" s="2" t="s">
        <v>258</v>
      </c>
      <c r="D209" s="2" t="s">
        <v>259</v>
      </c>
      <c r="E209" s="2" t="s">
        <v>260</v>
      </c>
    </row>
    <row r="210" spans="1:5" x14ac:dyDescent="0.2">
      <c r="A210" t="s">
        <v>475</v>
      </c>
      <c r="B210" s="5">
        <v>40149</v>
      </c>
      <c r="C210" s="2" t="s">
        <v>279</v>
      </c>
      <c r="D210" s="2" t="s">
        <v>267</v>
      </c>
      <c r="E210" s="2" t="s">
        <v>260</v>
      </c>
    </row>
    <row r="211" spans="1:5" x14ac:dyDescent="0.2">
      <c r="A211" t="s">
        <v>476</v>
      </c>
      <c r="B211" s="5">
        <v>29705</v>
      </c>
      <c r="C211" s="2" t="s">
        <v>279</v>
      </c>
      <c r="D211" s="2" t="s">
        <v>267</v>
      </c>
      <c r="E211" s="2" t="s">
        <v>260</v>
      </c>
    </row>
    <row r="212" spans="1:5" x14ac:dyDescent="0.2">
      <c r="A212" t="s">
        <v>477</v>
      </c>
      <c r="B212" s="5">
        <v>40825</v>
      </c>
      <c r="C212" s="2" t="s">
        <v>266</v>
      </c>
      <c r="D212" s="2" t="s">
        <v>275</v>
      </c>
      <c r="E212" s="2" t="s">
        <v>260</v>
      </c>
    </row>
    <row r="213" spans="1:5" x14ac:dyDescent="0.2">
      <c r="A213" t="s">
        <v>478</v>
      </c>
      <c r="B213" s="5">
        <v>34170</v>
      </c>
      <c r="C213" s="2" t="s">
        <v>279</v>
      </c>
      <c r="D213" s="2" t="s">
        <v>267</v>
      </c>
      <c r="E213" s="2" t="s">
        <v>260</v>
      </c>
    </row>
    <row r="214" spans="1:5" x14ac:dyDescent="0.2">
      <c r="A214" t="s">
        <v>479</v>
      </c>
      <c r="B214" s="5">
        <v>29324</v>
      </c>
      <c r="C214" s="2" t="s">
        <v>264</v>
      </c>
      <c r="D214" s="2" t="s">
        <v>267</v>
      </c>
      <c r="E214" s="2" t="s">
        <v>260</v>
      </c>
    </row>
    <row r="215" spans="1:5" x14ac:dyDescent="0.2">
      <c r="A215" t="s">
        <v>480</v>
      </c>
      <c r="B215" s="5">
        <v>29632</v>
      </c>
      <c r="C215" s="2" t="s">
        <v>258</v>
      </c>
      <c r="D215" s="2" t="s">
        <v>275</v>
      </c>
      <c r="E215" s="2" t="s">
        <v>260</v>
      </c>
    </row>
    <row r="216" spans="1:5" x14ac:dyDescent="0.2">
      <c r="A216" t="s">
        <v>481</v>
      </c>
      <c r="B216" s="5">
        <v>33238</v>
      </c>
      <c r="C216" s="2" t="s">
        <v>266</v>
      </c>
      <c r="D216" s="2" t="s">
        <v>267</v>
      </c>
      <c r="E216" s="2" t="s">
        <v>260</v>
      </c>
    </row>
    <row r="217" spans="1:5" x14ac:dyDescent="0.2">
      <c r="A217" t="s">
        <v>482</v>
      </c>
      <c r="B217" s="5">
        <v>40916</v>
      </c>
      <c r="C217" s="2" t="s">
        <v>266</v>
      </c>
      <c r="D217" s="2" t="s">
        <v>275</v>
      </c>
      <c r="E217" s="2" t="s">
        <v>260</v>
      </c>
    </row>
    <row r="218" spans="1:5" x14ac:dyDescent="0.2">
      <c r="A218" t="s">
        <v>483</v>
      </c>
      <c r="B218" s="5">
        <v>38485</v>
      </c>
      <c r="C218" s="2" t="s">
        <v>258</v>
      </c>
      <c r="D218" s="2" t="s">
        <v>267</v>
      </c>
      <c r="E218" s="2" t="s">
        <v>272</v>
      </c>
    </row>
    <row r="219" spans="1:5" x14ac:dyDescent="0.2">
      <c r="A219" t="s">
        <v>484</v>
      </c>
      <c r="B219" s="5">
        <v>35888</v>
      </c>
      <c r="C219" s="2" t="s">
        <v>264</v>
      </c>
      <c r="D219" s="2" t="s">
        <v>267</v>
      </c>
      <c r="E219" s="2" t="s">
        <v>262</v>
      </c>
    </row>
    <row r="220" spans="1:5" x14ac:dyDescent="0.2">
      <c r="A220" t="s">
        <v>485</v>
      </c>
      <c r="B220" s="5">
        <v>34555</v>
      </c>
      <c r="C220" s="2" t="s">
        <v>266</v>
      </c>
      <c r="D220" s="2" t="s">
        <v>259</v>
      </c>
      <c r="E220" s="2" t="s">
        <v>262</v>
      </c>
    </row>
    <row r="221" spans="1:5" x14ac:dyDescent="0.2">
      <c r="A221" t="s">
        <v>486</v>
      </c>
      <c r="B221" s="5">
        <v>40214</v>
      </c>
      <c r="C221" s="2" t="s">
        <v>264</v>
      </c>
      <c r="D221" s="2" t="s">
        <v>275</v>
      </c>
      <c r="E221" s="2" t="s">
        <v>260</v>
      </c>
    </row>
    <row r="222" spans="1:5" x14ac:dyDescent="0.2">
      <c r="A222" t="s">
        <v>487</v>
      </c>
      <c r="B222" s="5">
        <v>31932</v>
      </c>
      <c r="C222" s="2" t="s">
        <v>266</v>
      </c>
      <c r="D222" s="2" t="s">
        <v>275</v>
      </c>
      <c r="E222" s="2" t="s">
        <v>260</v>
      </c>
    </row>
    <row r="223" spans="1:5" x14ac:dyDescent="0.2">
      <c r="A223" t="s">
        <v>488</v>
      </c>
      <c r="B223" s="5">
        <v>32028</v>
      </c>
      <c r="C223" s="2" t="s">
        <v>266</v>
      </c>
      <c r="D223" s="2" t="s">
        <v>275</v>
      </c>
      <c r="E223" s="2" t="s">
        <v>260</v>
      </c>
    </row>
    <row r="224" spans="1:5" x14ac:dyDescent="0.2">
      <c r="A224" t="s">
        <v>489</v>
      </c>
      <c r="B224" s="5">
        <v>41192</v>
      </c>
      <c r="C224" s="2" t="s">
        <v>258</v>
      </c>
      <c r="D224" s="2" t="s">
        <v>259</v>
      </c>
      <c r="E224" s="2" t="s">
        <v>260</v>
      </c>
    </row>
    <row r="225" spans="1:5" x14ac:dyDescent="0.2">
      <c r="A225" t="s">
        <v>490</v>
      </c>
      <c r="B225" s="5">
        <v>31291</v>
      </c>
      <c r="C225" s="2" t="s">
        <v>266</v>
      </c>
      <c r="D225" s="2" t="s">
        <v>259</v>
      </c>
      <c r="E225" s="2" t="s">
        <v>260</v>
      </c>
    </row>
    <row r="226" spans="1:5" x14ac:dyDescent="0.2">
      <c r="A226" t="s">
        <v>491</v>
      </c>
      <c r="B226" s="5">
        <v>40862</v>
      </c>
      <c r="C226" s="2" t="s">
        <v>264</v>
      </c>
      <c r="D226" s="2" t="s">
        <v>267</v>
      </c>
      <c r="E226" s="2" t="s">
        <v>260</v>
      </c>
    </row>
    <row r="227" spans="1:5" x14ac:dyDescent="0.2">
      <c r="A227" t="s">
        <v>492</v>
      </c>
      <c r="B227" s="5">
        <v>33130</v>
      </c>
      <c r="C227" s="2" t="s">
        <v>266</v>
      </c>
      <c r="D227" s="2" t="s">
        <v>267</v>
      </c>
      <c r="E227" s="2" t="s">
        <v>260</v>
      </c>
    </row>
    <row r="228" spans="1:5" x14ac:dyDescent="0.2">
      <c r="A228" t="s">
        <v>493</v>
      </c>
      <c r="B228" s="5">
        <v>26918</v>
      </c>
      <c r="C228" s="2" t="s">
        <v>264</v>
      </c>
      <c r="D228" s="2" t="s">
        <v>267</v>
      </c>
      <c r="E228" s="2" t="s">
        <v>260</v>
      </c>
    </row>
    <row r="229" spans="1:5" x14ac:dyDescent="0.2">
      <c r="A229" t="s">
        <v>494</v>
      </c>
      <c r="B229" s="5">
        <v>31949</v>
      </c>
      <c r="C229" s="2" t="s">
        <v>279</v>
      </c>
      <c r="D229" s="2" t="s">
        <v>267</v>
      </c>
      <c r="E229" s="2" t="s">
        <v>260</v>
      </c>
    </row>
    <row r="230" spans="1:5" x14ac:dyDescent="0.2">
      <c r="A230" t="s">
        <v>495</v>
      </c>
      <c r="B230" s="5">
        <v>26814</v>
      </c>
      <c r="C230" s="2" t="s">
        <v>264</v>
      </c>
      <c r="D230" s="2" t="s">
        <v>267</v>
      </c>
      <c r="E230" s="2" t="s">
        <v>260</v>
      </c>
    </row>
    <row r="231" spans="1:5" x14ac:dyDescent="0.2">
      <c r="A231" t="s">
        <v>496</v>
      </c>
      <c r="B231" s="5">
        <v>30050</v>
      </c>
      <c r="C231" s="2" t="s">
        <v>266</v>
      </c>
      <c r="D231" s="2" t="s">
        <v>259</v>
      </c>
      <c r="E231" s="2" t="s">
        <v>260</v>
      </c>
    </row>
    <row r="232" spans="1:5" x14ac:dyDescent="0.2">
      <c r="A232" t="s">
        <v>497</v>
      </c>
      <c r="B232" s="5">
        <v>33910</v>
      </c>
      <c r="C232" s="2" t="s">
        <v>264</v>
      </c>
      <c r="D232" s="2" t="s">
        <v>267</v>
      </c>
      <c r="E232" s="2" t="s">
        <v>260</v>
      </c>
    </row>
    <row r="233" spans="1:5" x14ac:dyDescent="0.2">
      <c r="A233" t="s">
        <v>498</v>
      </c>
      <c r="B233" s="5">
        <v>28166</v>
      </c>
      <c r="C233" s="2" t="s">
        <v>279</v>
      </c>
      <c r="D233" s="2" t="s">
        <v>259</v>
      </c>
      <c r="E233" s="2" t="s">
        <v>260</v>
      </c>
    </row>
    <row r="234" spans="1:5" x14ac:dyDescent="0.2">
      <c r="A234" t="s">
        <v>499</v>
      </c>
      <c r="B234" s="5">
        <v>31843</v>
      </c>
      <c r="C234" s="2" t="s">
        <v>258</v>
      </c>
      <c r="D234" s="2" t="s">
        <v>267</v>
      </c>
      <c r="E234" s="2" t="s">
        <v>260</v>
      </c>
    </row>
    <row r="235" spans="1:5" x14ac:dyDescent="0.2">
      <c r="A235" t="s">
        <v>500</v>
      </c>
      <c r="B235" s="5">
        <v>38729</v>
      </c>
      <c r="C235" s="2" t="s">
        <v>258</v>
      </c>
      <c r="D235" s="2" t="s">
        <v>259</v>
      </c>
      <c r="E235" s="2" t="s">
        <v>260</v>
      </c>
    </row>
    <row r="236" spans="1:5" x14ac:dyDescent="0.2">
      <c r="A236" t="s">
        <v>501</v>
      </c>
      <c r="B236" s="5">
        <v>31602</v>
      </c>
      <c r="C236" s="2" t="s">
        <v>258</v>
      </c>
      <c r="D236" s="2" t="s">
        <v>275</v>
      </c>
      <c r="E236" s="2" t="s">
        <v>260</v>
      </c>
    </row>
    <row r="237" spans="1:5" x14ac:dyDescent="0.2">
      <c r="A237" t="s">
        <v>502</v>
      </c>
      <c r="B237" s="5">
        <v>34343</v>
      </c>
      <c r="C237" s="2" t="s">
        <v>266</v>
      </c>
      <c r="D237" s="2" t="s">
        <v>259</v>
      </c>
      <c r="E237" s="2" t="s">
        <v>260</v>
      </c>
    </row>
    <row r="238" spans="1:5" x14ac:dyDescent="0.2">
      <c r="A238" t="s">
        <v>503</v>
      </c>
      <c r="B238" s="5">
        <v>28153</v>
      </c>
      <c r="C238" s="2" t="s">
        <v>266</v>
      </c>
      <c r="D238" s="2" t="s">
        <v>267</v>
      </c>
      <c r="E238" s="2" t="s">
        <v>260</v>
      </c>
    </row>
    <row r="239" spans="1:5" x14ac:dyDescent="0.2">
      <c r="A239" t="s">
        <v>504</v>
      </c>
      <c r="B239" s="5">
        <v>28619</v>
      </c>
      <c r="C239" s="2" t="s">
        <v>264</v>
      </c>
      <c r="D239" s="2" t="s">
        <v>275</v>
      </c>
      <c r="E239" s="2" t="s">
        <v>260</v>
      </c>
    </row>
    <row r="240" spans="1:5" x14ac:dyDescent="0.2">
      <c r="A240" t="s">
        <v>505</v>
      </c>
      <c r="B240" s="5">
        <v>29901</v>
      </c>
      <c r="C240" s="2" t="s">
        <v>264</v>
      </c>
      <c r="D240" s="2" t="s">
        <v>267</v>
      </c>
      <c r="E240" s="2" t="s">
        <v>260</v>
      </c>
    </row>
    <row r="241" spans="1:5" x14ac:dyDescent="0.2">
      <c r="A241" t="s">
        <v>506</v>
      </c>
      <c r="B241" s="5">
        <v>30079</v>
      </c>
      <c r="C241" s="2" t="s">
        <v>266</v>
      </c>
      <c r="D241" s="2" t="s">
        <v>259</v>
      </c>
      <c r="E241" s="2" t="s">
        <v>260</v>
      </c>
    </row>
    <row r="242" spans="1:5" x14ac:dyDescent="0.2">
      <c r="A242" t="s">
        <v>507</v>
      </c>
      <c r="B242" s="5">
        <v>36436</v>
      </c>
      <c r="C242" s="2" t="s">
        <v>266</v>
      </c>
      <c r="D242" s="2" t="s">
        <v>275</v>
      </c>
      <c r="E242" s="2" t="s">
        <v>262</v>
      </c>
    </row>
    <row r="243" spans="1:5" x14ac:dyDescent="0.2">
      <c r="A243" t="s">
        <v>508</v>
      </c>
      <c r="B243" s="5">
        <v>40591</v>
      </c>
      <c r="C243" s="2" t="s">
        <v>264</v>
      </c>
      <c r="D243" s="2" t="s">
        <v>267</v>
      </c>
      <c r="E243" s="2" t="s">
        <v>260</v>
      </c>
    </row>
    <row r="244" spans="1:5" x14ac:dyDescent="0.2">
      <c r="A244" t="s">
        <v>509</v>
      </c>
      <c r="B244" s="5">
        <v>26619</v>
      </c>
      <c r="C244" s="2" t="s">
        <v>279</v>
      </c>
      <c r="D244" s="2" t="s">
        <v>267</v>
      </c>
      <c r="E244" s="2" t="s">
        <v>260</v>
      </c>
    </row>
    <row r="245" spans="1:5" x14ac:dyDescent="0.2">
      <c r="A245" t="s">
        <v>510</v>
      </c>
      <c r="B245" s="5">
        <v>30837</v>
      </c>
      <c r="C245" s="2" t="s">
        <v>264</v>
      </c>
      <c r="D245" s="2" t="s">
        <v>267</v>
      </c>
      <c r="E245" s="2" t="s">
        <v>260</v>
      </c>
    </row>
    <row r="246" spans="1:5" x14ac:dyDescent="0.2">
      <c r="A246" t="s">
        <v>410</v>
      </c>
      <c r="B246" s="5">
        <v>35176</v>
      </c>
      <c r="C246" s="2" t="s">
        <v>264</v>
      </c>
      <c r="D246" s="2" t="s">
        <v>259</v>
      </c>
      <c r="E246" s="2" t="s">
        <v>272</v>
      </c>
    </row>
    <row r="247" spans="1:5" x14ac:dyDescent="0.2">
      <c r="A247" t="s">
        <v>511</v>
      </c>
      <c r="B247" s="5">
        <v>28425</v>
      </c>
      <c r="C247" s="2" t="s">
        <v>279</v>
      </c>
      <c r="D247" s="2" t="s">
        <v>275</v>
      </c>
      <c r="E247" s="2" t="s">
        <v>260</v>
      </c>
    </row>
    <row r="248" spans="1:5" x14ac:dyDescent="0.2">
      <c r="A248" t="s">
        <v>512</v>
      </c>
      <c r="B248" s="5">
        <v>29402</v>
      </c>
      <c r="C248" s="2" t="s">
        <v>258</v>
      </c>
      <c r="D248" s="2" t="s">
        <v>267</v>
      </c>
      <c r="E248" s="2" t="s">
        <v>260</v>
      </c>
    </row>
    <row r="249" spans="1:5" x14ac:dyDescent="0.2">
      <c r="A249" t="s">
        <v>513</v>
      </c>
      <c r="B249" s="5">
        <v>36322</v>
      </c>
      <c r="C249" s="2" t="s">
        <v>258</v>
      </c>
      <c r="D249" s="2" t="s">
        <v>275</v>
      </c>
      <c r="E249" s="2" t="s">
        <v>260</v>
      </c>
    </row>
    <row r="250" spans="1:5" x14ac:dyDescent="0.2">
      <c r="A250" t="s">
        <v>514</v>
      </c>
      <c r="B250" s="5">
        <v>32331</v>
      </c>
      <c r="C250" s="2" t="s">
        <v>266</v>
      </c>
      <c r="D250" s="2" t="s">
        <v>267</v>
      </c>
      <c r="E250" s="2" t="s">
        <v>260</v>
      </c>
    </row>
    <row r="251" spans="1:5" x14ac:dyDescent="0.2">
      <c r="A251" t="s">
        <v>515</v>
      </c>
      <c r="B251" s="5">
        <v>40509</v>
      </c>
      <c r="C251" s="2" t="s">
        <v>258</v>
      </c>
      <c r="D251" s="2" t="s">
        <v>259</v>
      </c>
      <c r="E251" s="2" t="s">
        <v>260</v>
      </c>
    </row>
    <row r="252" spans="1:5" x14ac:dyDescent="0.2">
      <c r="A252" t="s">
        <v>516</v>
      </c>
      <c r="B252" s="5">
        <v>27261</v>
      </c>
      <c r="C252" s="2" t="s">
        <v>279</v>
      </c>
      <c r="D252" s="2" t="s">
        <v>259</v>
      </c>
      <c r="E252" s="2" t="s">
        <v>260</v>
      </c>
    </row>
    <row r="253" spans="1:5" x14ac:dyDescent="0.2">
      <c r="A253" t="s">
        <v>517</v>
      </c>
      <c r="B253" s="5">
        <v>36598</v>
      </c>
      <c r="C253" s="2" t="s">
        <v>266</v>
      </c>
      <c r="D253" s="2" t="s">
        <v>267</v>
      </c>
      <c r="E253" s="2" t="s">
        <v>262</v>
      </c>
    </row>
    <row r="254" spans="1:5" x14ac:dyDescent="0.2">
      <c r="A254" t="s">
        <v>518</v>
      </c>
      <c r="B254" s="5">
        <v>30379</v>
      </c>
      <c r="C254" s="2" t="s">
        <v>279</v>
      </c>
      <c r="D254" s="2" t="s">
        <v>259</v>
      </c>
      <c r="E254" s="2" t="s">
        <v>260</v>
      </c>
    </row>
    <row r="255" spans="1:5" x14ac:dyDescent="0.2">
      <c r="A255" t="s">
        <v>519</v>
      </c>
      <c r="B255" s="5">
        <v>28915</v>
      </c>
      <c r="C255" s="2" t="s">
        <v>264</v>
      </c>
      <c r="D255" s="2" t="s">
        <v>275</v>
      </c>
      <c r="E255" s="2" t="s">
        <v>260</v>
      </c>
    </row>
    <row r="256" spans="1:5" x14ac:dyDescent="0.2">
      <c r="A256" t="s">
        <v>520</v>
      </c>
      <c r="B256" s="5">
        <v>33652</v>
      </c>
      <c r="C256" s="2" t="s">
        <v>279</v>
      </c>
      <c r="D256" s="2" t="s">
        <v>275</v>
      </c>
      <c r="E256" s="2" t="s">
        <v>260</v>
      </c>
    </row>
    <row r="257" spans="1:5" x14ac:dyDescent="0.2">
      <c r="A257" t="s">
        <v>521</v>
      </c>
      <c r="B257" s="5">
        <v>28169</v>
      </c>
      <c r="C257" s="2" t="s">
        <v>279</v>
      </c>
      <c r="D257" s="2" t="s">
        <v>267</v>
      </c>
      <c r="E257" s="2" t="s">
        <v>260</v>
      </c>
    </row>
    <row r="258" spans="1:5" x14ac:dyDescent="0.2">
      <c r="A258" t="s">
        <v>522</v>
      </c>
      <c r="B258" s="5">
        <v>28597</v>
      </c>
      <c r="C258" s="2" t="s">
        <v>258</v>
      </c>
      <c r="D258" s="2" t="s">
        <v>267</v>
      </c>
      <c r="E258" s="2" t="s">
        <v>260</v>
      </c>
    </row>
    <row r="259" spans="1:5" x14ac:dyDescent="0.2">
      <c r="A259" t="s">
        <v>523</v>
      </c>
      <c r="B259" s="5">
        <v>33851</v>
      </c>
      <c r="C259" s="2" t="s">
        <v>264</v>
      </c>
      <c r="D259" s="2" t="s">
        <v>267</v>
      </c>
      <c r="E259" s="2" t="s">
        <v>260</v>
      </c>
    </row>
    <row r="260" spans="1:5" x14ac:dyDescent="0.2">
      <c r="A260" t="s">
        <v>524</v>
      </c>
      <c r="B260" s="5">
        <v>28382</v>
      </c>
      <c r="C260" s="2" t="s">
        <v>258</v>
      </c>
      <c r="D260" s="2" t="s">
        <v>267</v>
      </c>
      <c r="E260" s="2" t="s">
        <v>260</v>
      </c>
    </row>
    <row r="261" spans="1:5" x14ac:dyDescent="0.2">
      <c r="A261" t="s">
        <v>525</v>
      </c>
      <c r="B261" s="5">
        <v>28895</v>
      </c>
      <c r="C261" s="2" t="s">
        <v>266</v>
      </c>
      <c r="D261" s="2" t="s">
        <v>275</v>
      </c>
      <c r="E261" s="2" t="s">
        <v>260</v>
      </c>
    </row>
    <row r="262" spans="1:5" x14ac:dyDescent="0.2">
      <c r="A262" t="s">
        <v>526</v>
      </c>
      <c r="B262" s="5">
        <v>41190</v>
      </c>
      <c r="C262" s="2" t="s">
        <v>279</v>
      </c>
      <c r="D262" s="2" t="s">
        <v>259</v>
      </c>
      <c r="E262" s="2" t="s">
        <v>260</v>
      </c>
    </row>
    <row r="263" spans="1:5" x14ac:dyDescent="0.2">
      <c r="A263" t="s">
        <v>527</v>
      </c>
      <c r="B263" s="5">
        <v>38265</v>
      </c>
      <c r="C263" s="2" t="s">
        <v>266</v>
      </c>
      <c r="D263" s="2" t="s">
        <v>259</v>
      </c>
      <c r="E263" s="2" t="s">
        <v>260</v>
      </c>
    </row>
    <row r="264" spans="1:5" x14ac:dyDescent="0.2">
      <c r="A264" t="s">
        <v>528</v>
      </c>
      <c r="B264" s="5">
        <v>26807</v>
      </c>
      <c r="C264" s="2" t="s">
        <v>258</v>
      </c>
      <c r="D264" s="2" t="s">
        <v>267</v>
      </c>
      <c r="E264" s="2" t="s">
        <v>260</v>
      </c>
    </row>
    <row r="265" spans="1:5" x14ac:dyDescent="0.2">
      <c r="A265" t="s">
        <v>529</v>
      </c>
      <c r="B265" s="5">
        <v>35558</v>
      </c>
      <c r="C265" s="2" t="s">
        <v>258</v>
      </c>
      <c r="D265" s="2" t="s">
        <v>267</v>
      </c>
      <c r="E265" s="2" t="s">
        <v>260</v>
      </c>
    </row>
    <row r="266" spans="1:5" x14ac:dyDescent="0.2">
      <c r="A266" t="s">
        <v>530</v>
      </c>
      <c r="B266" s="5">
        <v>40828</v>
      </c>
      <c r="C266" s="2" t="s">
        <v>279</v>
      </c>
      <c r="D266" s="2" t="s">
        <v>275</v>
      </c>
      <c r="E266" s="2" t="s">
        <v>272</v>
      </c>
    </row>
    <row r="267" spans="1:5" x14ac:dyDescent="0.2">
      <c r="A267" t="s">
        <v>531</v>
      </c>
      <c r="B267" s="5">
        <v>34924</v>
      </c>
      <c r="C267" s="2" t="s">
        <v>264</v>
      </c>
      <c r="D267" s="2" t="s">
        <v>267</v>
      </c>
      <c r="E267" s="2" t="s">
        <v>260</v>
      </c>
    </row>
    <row r="268" spans="1:5" x14ac:dyDescent="0.2">
      <c r="A268" t="s">
        <v>532</v>
      </c>
      <c r="B268" s="5">
        <v>39035</v>
      </c>
      <c r="C268" s="2" t="s">
        <v>279</v>
      </c>
      <c r="D268" s="2" t="s">
        <v>267</v>
      </c>
      <c r="E268" s="2" t="s">
        <v>260</v>
      </c>
    </row>
    <row r="269" spans="1:5" x14ac:dyDescent="0.2">
      <c r="A269" t="s">
        <v>533</v>
      </c>
      <c r="B269" s="5">
        <v>34484</v>
      </c>
      <c r="C269" s="2" t="s">
        <v>279</v>
      </c>
      <c r="D269" s="2" t="s">
        <v>275</v>
      </c>
      <c r="E269" s="2" t="s">
        <v>272</v>
      </c>
    </row>
    <row r="270" spans="1:5" x14ac:dyDescent="0.2">
      <c r="A270" t="s">
        <v>534</v>
      </c>
      <c r="B270" s="5">
        <v>31675</v>
      </c>
      <c r="C270" s="2" t="s">
        <v>258</v>
      </c>
      <c r="D270" s="2" t="s">
        <v>259</v>
      </c>
      <c r="E270" s="2" t="s">
        <v>260</v>
      </c>
    </row>
    <row r="271" spans="1:5" x14ac:dyDescent="0.2">
      <c r="A271" t="s">
        <v>535</v>
      </c>
      <c r="B271" s="5">
        <v>30965</v>
      </c>
      <c r="C271" s="2" t="s">
        <v>264</v>
      </c>
      <c r="D271" s="2" t="s">
        <v>267</v>
      </c>
      <c r="E271" s="2" t="s">
        <v>260</v>
      </c>
    </row>
    <row r="272" spans="1:5" x14ac:dyDescent="0.2">
      <c r="A272" t="s">
        <v>536</v>
      </c>
      <c r="B272" s="5">
        <v>34319</v>
      </c>
      <c r="C272" s="2" t="s">
        <v>258</v>
      </c>
      <c r="D272" s="2" t="s">
        <v>259</v>
      </c>
      <c r="E272" s="2" t="s">
        <v>260</v>
      </c>
    </row>
    <row r="273" spans="1:5" x14ac:dyDescent="0.2">
      <c r="A273" t="s">
        <v>537</v>
      </c>
      <c r="B273" s="5">
        <v>40794</v>
      </c>
      <c r="C273" s="2" t="s">
        <v>266</v>
      </c>
      <c r="D273" s="2" t="s">
        <v>275</v>
      </c>
      <c r="E273" s="2" t="s">
        <v>260</v>
      </c>
    </row>
    <row r="274" spans="1:5" x14ac:dyDescent="0.2">
      <c r="A274" t="s">
        <v>538</v>
      </c>
      <c r="B274" s="5">
        <v>32755</v>
      </c>
      <c r="C274" s="2" t="s">
        <v>264</v>
      </c>
      <c r="D274" s="2" t="s">
        <v>267</v>
      </c>
      <c r="E274" s="2" t="s">
        <v>260</v>
      </c>
    </row>
    <row r="275" spans="1:5" x14ac:dyDescent="0.2">
      <c r="A275" t="s">
        <v>539</v>
      </c>
      <c r="B275" s="5">
        <v>41029</v>
      </c>
      <c r="C275" s="2" t="s">
        <v>266</v>
      </c>
      <c r="D275" s="2" t="s">
        <v>267</v>
      </c>
      <c r="E275" s="2" t="s">
        <v>260</v>
      </c>
    </row>
    <row r="276" spans="1:5" x14ac:dyDescent="0.2">
      <c r="A276" t="s">
        <v>540</v>
      </c>
      <c r="B276" s="5">
        <v>32728</v>
      </c>
      <c r="C276" s="2" t="s">
        <v>264</v>
      </c>
      <c r="D276" s="2" t="s">
        <v>267</v>
      </c>
      <c r="E276" s="2" t="s">
        <v>260</v>
      </c>
    </row>
    <row r="277" spans="1:5" x14ac:dyDescent="0.2">
      <c r="A277" t="s">
        <v>541</v>
      </c>
      <c r="B277" s="5">
        <v>28937</v>
      </c>
      <c r="C277" s="2" t="s">
        <v>279</v>
      </c>
      <c r="D277" s="2" t="s">
        <v>275</v>
      </c>
      <c r="E277" s="2" t="s">
        <v>260</v>
      </c>
    </row>
    <row r="278" spans="1:5" x14ac:dyDescent="0.2">
      <c r="A278" t="s">
        <v>542</v>
      </c>
      <c r="B278" s="5">
        <v>39744</v>
      </c>
      <c r="C278" s="2" t="s">
        <v>266</v>
      </c>
      <c r="D278" s="2" t="s">
        <v>259</v>
      </c>
      <c r="E278" s="2" t="s">
        <v>260</v>
      </c>
    </row>
    <row r="279" spans="1:5" x14ac:dyDescent="0.2">
      <c r="A279" t="s">
        <v>543</v>
      </c>
      <c r="B279" s="5">
        <v>36992</v>
      </c>
      <c r="C279" s="2" t="s">
        <v>264</v>
      </c>
      <c r="D279" s="2" t="s">
        <v>259</v>
      </c>
      <c r="E279" s="2" t="s">
        <v>260</v>
      </c>
    </row>
    <row r="280" spans="1:5" x14ac:dyDescent="0.2">
      <c r="A280" t="s">
        <v>544</v>
      </c>
      <c r="B280" s="5">
        <v>37315</v>
      </c>
      <c r="C280" s="2" t="s">
        <v>264</v>
      </c>
      <c r="D280" s="2" t="s">
        <v>259</v>
      </c>
      <c r="E280" s="2" t="s">
        <v>260</v>
      </c>
    </row>
    <row r="281" spans="1:5" x14ac:dyDescent="0.2">
      <c r="A281" t="s">
        <v>545</v>
      </c>
      <c r="B281" s="5">
        <v>29311</v>
      </c>
      <c r="C281" s="2" t="s">
        <v>258</v>
      </c>
      <c r="D281" s="2" t="s">
        <v>259</v>
      </c>
      <c r="E281" s="2" t="s">
        <v>260</v>
      </c>
    </row>
    <row r="282" spans="1:5" x14ac:dyDescent="0.2">
      <c r="A282" t="s">
        <v>546</v>
      </c>
      <c r="B282" s="5">
        <v>40744</v>
      </c>
      <c r="C282" s="2" t="s">
        <v>258</v>
      </c>
      <c r="D282" s="2" t="s">
        <v>267</v>
      </c>
      <c r="E282" s="2" t="s">
        <v>260</v>
      </c>
    </row>
    <row r="283" spans="1:5" x14ac:dyDescent="0.2">
      <c r="A283" t="s">
        <v>547</v>
      </c>
      <c r="B283" s="5">
        <v>37534</v>
      </c>
      <c r="C283" s="2" t="s">
        <v>264</v>
      </c>
      <c r="D283" s="2" t="s">
        <v>267</v>
      </c>
      <c r="E283" s="2" t="s">
        <v>262</v>
      </c>
    </row>
    <row r="284" spans="1:5" x14ac:dyDescent="0.2">
      <c r="A284" t="s">
        <v>548</v>
      </c>
      <c r="B284" s="5">
        <v>30521</v>
      </c>
      <c r="C284" s="2" t="s">
        <v>264</v>
      </c>
      <c r="D284" s="2" t="s">
        <v>259</v>
      </c>
      <c r="E284" s="2" t="s">
        <v>260</v>
      </c>
    </row>
    <row r="285" spans="1:5" x14ac:dyDescent="0.2">
      <c r="A285" t="s">
        <v>549</v>
      </c>
      <c r="B285" s="5">
        <v>37571</v>
      </c>
      <c r="C285" s="2" t="s">
        <v>279</v>
      </c>
      <c r="D285" s="2" t="s">
        <v>259</v>
      </c>
      <c r="E285" s="2" t="s">
        <v>260</v>
      </c>
    </row>
    <row r="286" spans="1:5" x14ac:dyDescent="0.2">
      <c r="A286" t="s">
        <v>550</v>
      </c>
      <c r="B286" s="5">
        <v>30806</v>
      </c>
      <c r="C286" s="2" t="s">
        <v>264</v>
      </c>
      <c r="D286" s="2" t="s">
        <v>267</v>
      </c>
      <c r="E286" s="2" t="s">
        <v>260</v>
      </c>
    </row>
    <row r="287" spans="1:5" x14ac:dyDescent="0.2">
      <c r="A287" t="s">
        <v>551</v>
      </c>
      <c r="B287" s="5">
        <v>35018</v>
      </c>
      <c r="C287" s="2" t="s">
        <v>264</v>
      </c>
      <c r="D287" s="2" t="s">
        <v>267</v>
      </c>
      <c r="E287" s="2" t="s">
        <v>260</v>
      </c>
    </row>
    <row r="288" spans="1:5" x14ac:dyDescent="0.2">
      <c r="A288" t="s">
        <v>552</v>
      </c>
      <c r="B288" s="5">
        <v>33981</v>
      </c>
      <c r="C288" s="2" t="s">
        <v>264</v>
      </c>
      <c r="D288" s="2" t="s">
        <v>267</v>
      </c>
      <c r="E288" s="2" t="s">
        <v>260</v>
      </c>
    </row>
    <row r="289" spans="1:5" x14ac:dyDescent="0.2">
      <c r="A289" t="s">
        <v>553</v>
      </c>
      <c r="B289" s="5">
        <v>27978</v>
      </c>
      <c r="C289" s="2" t="s">
        <v>264</v>
      </c>
      <c r="D289" s="2" t="s">
        <v>275</v>
      </c>
      <c r="E289" s="2" t="s">
        <v>260</v>
      </c>
    </row>
    <row r="290" spans="1:5" x14ac:dyDescent="0.2">
      <c r="A290" t="s">
        <v>554</v>
      </c>
      <c r="B290" s="5">
        <v>30092</v>
      </c>
      <c r="C290" s="2" t="s">
        <v>266</v>
      </c>
      <c r="D290" s="2" t="s">
        <v>259</v>
      </c>
      <c r="E290" s="2" t="s">
        <v>260</v>
      </c>
    </row>
    <row r="291" spans="1:5" x14ac:dyDescent="0.2">
      <c r="A291" t="s">
        <v>555</v>
      </c>
      <c r="B291" s="5">
        <v>31627</v>
      </c>
      <c r="C291" s="2" t="s">
        <v>266</v>
      </c>
      <c r="D291" s="2" t="s">
        <v>259</v>
      </c>
      <c r="E291" s="2" t="s">
        <v>260</v>
      </c>
    </row>
    <row r="292" spans="1:5" x14ac:dyDescent="0.2">
      <c r="A292" t="s">
        <v>556</v>
      </c>
      <c r="B292" s="5">
        <v>34726</v>
      </c>
      <c r="C292" s="2" t="s">
        <v>266</v>
      </c>
      <c r="D292" s="2" t="s">
        <v>267</v>
      </c>
      <c r="E292" s="2" t="s">
        <v>260</v>
      </c>
    </row>
    <row r="293" spans="1:5" x14ac:dyDescent="0.2">
      <c r="A293" t="s">
        <v>557</v>
      </c>
      <c r="B293" s="5">
        <v>39360</v>
      </c>
      <c r="C293" s="2" t="s">
        <v>258</v>
      </c>
      <c r="D293" s="2" t="s">
        <v>267</v>
      </c>
      <c r="E293" s="2" t="s">
        <v>260</v>
      </c>
    </row>
    <row r="294" spans="1:5" x14ac:dyDescent="0.2">
      <c r="A294" t="s">
        <v>558</v>
      </c>
      <c r="B294" s="5">
        <v>32739</v>
      </c>
      <c r="C294" s="2" t="s">
        <v>258</v>
      </c>
      <c r="D294" s="2" t="s">
        <v>267</v>
      </c>
      <c r="E294" s="2" t="s">
        <v>260</v>
      </c>
    </row>
    <row r="295" spans="1:5" x14ac:dyDescent="0.2">
      <c r="A295" t="s">
        <v>559</v>
      </c>
      <c r="B295" s="5">
        <v>33914</v>
      </c>
      <c r="C295" s="2" t="s">
        <v>264</v>
      </c>
      <c r="D295" s="2" t="s">
        <v>267</v>
      </c>
      <c r="E295" s="2" t="s">
        <v>260</v>
      </c>
    </row>
    <row r="296" spans="1:5" x14ac:dyDescent="0.2">
      <c r="A296" t="s">
        <v>560</v>
      </c>
      <c r="B296" s="5">
        <v>26304</v>
      </c>
      <c r="C296" s="2" t="s">
        <v>258</v>
      </c>
      <c r="D296" s="2" t="s">
        <v>275</v>
      </c>
      <c r="E296" s="2" t="s">
        <v>260</v>
      </c>
    </row>
    <row r="297" spans="1:5" x14ac:dyDescent="0.2">
      <c r="A297" t="s">
        <v>561</v>
      </c>
      <c r="B297" s="5">
        <v>27794</v>
      </c>
      <c r="C297" s="2" t="s">
        <v>258</v>
      </c>
      <c r="D297" s="2" t="s">
        <v>259</v>
      </c>
      <c r="E297" s="2" t="s">
        <v>260</v>
      </c>
    </row>
    <row r="298" spans="1:5" x14ac:dyDescent="0.2">
      <c r="A298" t="s">
        <v>562</v>
      </c>
      <c r="B298" s="5">
        <v>29339</v>
      </c>
      <c r="C298" s="2" t="s">
        <v>279</v>
      </c>
      <c r="D298" s="2" t="s">
        <v>267</v>
      </c>
      <c r="E298" s="2" t="s">
        <v>262</v>
      </c>
    </row>
    <row r="299" spans="1:5" x14ac:dyDescent="0.2">
      <c r="A299" t="s">
        <v>563</v>
      </c>
      <c r="B299" s="5">
        <v>40679</v>
      </c>
      <c r="C299" s="2" t="s">
        <v>266</v>
      </c>
      <c r="D299" s="2" t="s">
        <v>259</v>
      </c>
      <c r="E299" s="2" t="s">
        <v>260</v>
      </c>
    </row>
    <row r="300" spans="1:5" x14ac:dyDescent="0.2">
      <c r="A300" t="s">
        <v>564</v>
      </c>
      <c r="B300" s="5">
        <v>32298</v>
      </c>
      <c r="C300" s="2" t="s">
        <v>264</v>
      </c>
      <c r="D300" s="2" t="s">
        <v>275</v>
      </c>
      <c r="E300" s="2" t="s">
        <v>262</v>
      </c>
    </row>
    <row r="301" spans="1:5" x14ac:dyDescent="0.2">
      <c r="A301" t="s">
        <v>565</v>
      </c>
      <c r="B301" s="5">
        <v>36078</v>
      </c>
      <c r="C301" s="2" t="s">
        <v>266</v>
      </c>
      <c r="D301" s="2" t="s">
        <v>259</v>
      </c>
      <c r="E301" s="2" t="s">
        <v>260</v>
      </c>
    </row>
    <row r="302" spans="1:5" x14ac:dyDescent="0.2">
      <c r="A302" t="s">
        <v>566</v>
      </c>
      <c r="B302" s="5">
        <v>39727</v>
      </c>
      <c r="C302" s="2" t="s">
        <v>264</v>
      </c>
      <c r="D302" s="2" t="s">
        <v>259</v>
      </c>
      <c r="E302" s="2" t="s">
        <v>262</v>
      </c>
    </row>
    <row r="303" spans="1:5" x14ac:dyDescent="0.2">
      <c r="A303" t="s">
        <v>567</v>
      </c>
      <c r="B303" s="5">
        <v>26815</v>
      </c>
      <c r="C303" s="2" t="s">
        <v>266</v>
      </c>
      <c r="D303" s="2" t="s">
        <v>267</v>
      </c>
      <c r="E303" s="2" t="s">
        <v>260</v>
      </c>
    </row>
    <row r="304" spans="1:5" x14ac:dyDescent="0.2">
      <c r="A304" t="s">
        <v>568</v>
      </c>
      <c r="B304" s="5">
        <v>34702</v>
      </c>
      <c r="C304" s="2" t="s">
        <v>258</v>
      </c>
      <c r="D304" s="2" t="s">
        <v>275</v>
      </c>
      <c r="E304" s="2" t="s">
        <v>260</v>
      </c>
    </row>
    <row r="305" spans="1:5" x14ac:dyDescent="0.2">
      <c r="A305" t="s">
        <v>569</v>
      </c>
      <c r="B305" s="5">
        <v>33406</v>
      </c>
      <c r="C305" s="2" t="s">
        <v>264</v>
      </c>
      <c r="D305" s="2" t="s">
        <v>267</v>
      </c>
      <c r="E305" s="2" t="s">
        <v>260</v>
      </c>
    </row>
    <row r="306" spans="1:5" x14ac:dyDescent="0.2">
      <c r="A306" t="s">
        <v>570</v>
      </c>
      <c r="B306" s="5">
        <v>38836</v>
      </c>
      <c r="C306" s="2" t="s">
        <v>264</v>
      </c>
      <c r="D306" s="2" t="s">
        <v>259</v>
      </c>
      <c r="E306" s="2" t="s">
        <v>260</v>
      </c>
    </row>
    <row r="307" spans="1:5" x14ac:dyDescent="0.2">
      <c r="A307" t="s">
        <v>571</v>
      </c>
      <c r="B307" s="5">
        <v>30535</v>
      </c>
      <c r="C307" s="2" t="s">
        <v>264</v>
      </c>
      <c r="D307" s="2" t="s">
        <v>275</v>
      </c>
      <c r="E307" s="2" t="s">
        <v>272</v>
      </c>
    </row>
    <row r="308" spans="1:5" x14ac:dyDescent="0.2">
      <c r="A308" t="s">
        <v>572</v>
      </c>
      <c r="B308" s="5">
        <v>35275</v>
      </c>
      <c r="C308" s="2" t="s">
        <v>264</v>
      </c>
      <c r="D308" s="2" t="s">
        <v>259</v>
      </c>
      <c r="E308" s="2" t="s">
        <v>260</v>
      </c>
    </row>
    <row r="309" spans="1:5" x14ac:dyDescent="0.2">
      <c r="A309" t="s">
        <v>573</v>
      </c>
      <c r="B309" s="5">
        <v>32952</v>
      </c>
      <c r="C309" s="2" t="s">
        <v>266</v>
      </c>
      <c r="D309" s="2" t="s">
        <v>259</v>
      </c>
      <c r="E309" s="2" t="s">
        <v>260</v>
      </c>
    </row>
    <row r="310" spans="1:5" x14ac:dyDescent="0.2">
      <c r="A310" t="s">
        <v>574</v>
      </c>
      <c r="B310" s="5">
        <v>36084</v>
      </c>
      <c r="C310" s="2" t="s">
        <v>266</v>
      </c>
      <c r="D310" s="2" t="s">
        <v>259</v>
      </c>
      <c r="E310" s="2" t="s">
        <v>260</v>
      </c>
    </row>
    <row r="311" spans="1:5" x14ac:dyDescent="0.2">
      <c r="A311" t="s">
        <v>575</v>
      </c>
      <c r="B311" s="5">
        <v>28347</v>
      </c>
      <c r="C311" s="2" t="s">
        <v>258</v>
      </c>
      <c r="D311" s="2" t="s">
        <v>259</v>
      </c>
      <c r="E311" s="2" t="s">
        <v>260</v>
      </c>
    </row>
    <row r="312" spans="1:5" x14ac:dyDescent="0.2">
      <c r="A312" t="s">
        <v>576</v>
      </c>
      <c r="B312" s="5">
        <v>30360</v>
      </c>
      <c r="C312" s="2" t="s">
        <v>258</v>
      </c>
      <c r="D312" s="2" t="s">
        <v>259</v>
      </c>
      <c r="E312" s="2" t="s">
        <v>262</v>
      </c>
    </row>
    <row r="313" spans="1:5" x14ac:dyDescent="0.2">
      <c r="A313" t="s">
        <v>577</v>
      </c>
      <c r="B313" s="5">
        <v>30325</v>
      </c>
      <c r="C313" s="2" t="s">
        <v>266</v>
      </c>
      <c r="D313" s="2" t="s">
        <v>267</v>
      </c>
      <c r="E313" s="2" t="s">
        <v>260</v>
      </c>
    </row>
    <row r="314" spans="1:5" x14ac:dyDescent="0.2">
      <c r="A314" t="s">
        <v>578</v>
      </c>
      <c r="B314" s="5">
        <v>32309</v>
      </c>
      <c r="C314" s="2" t="s">
        <v>279</v>
      </c>
      <c r="D314" s="2" t="s">
        <v>267</v>
      </c>
      <c r="E314" s="2" t="s">
        <v>260</v>
      </c>
    </row>
    <row r="315" spans="1:5" x14ac:dyDescent="0.2">
      <c r="A315" t="s">
        <v>579</v>
      </c>
      <c r="B315" s="5">
        <v>27131</v>
      </c>
      <c r="C315" s="2" t="s">
        <v>258</v>
      </c>
      <c r="D315" s="2" t="s">
        <v>267</v>
      </c>
      <c r="E315" s="2" t="s">
        <v>260</v>
      </c>
    </row>
    <row r="316" spans="1:5" x14ac:dyDescent="0.2">
      <c r="A316" t="s">
        <v>580</v>
      </c>
      <c r="B316" s="5">
        <v>29617</v>
      </c>
      <c r="C316" s="2" t="s">
        <v>264</v>
      </c>
      <c r="D316" s="2" t="s">
        <v>259</v>
      </c>
      <c r="E316" s="2" t="s">
        <v>260</v>
      </c>
    </row>
    <row r="317" spans="1:5" x14ac:dyDescent="0.2">
      <c r="A317" t="s">
        <v>581</v>
      </c>
      <c r="B317" s="5">
        <v>27149</v>
      </c>
      <c r="C317" s="2" t="s">
        <v>258</v>
      </c>
      <c r="D317" s="2" t="s">
        <v>267</v>
      </c>
      <c r="E317" s="2" t="s">
        <v>260</v>
      </c>
    </row>
    <row r="318" spans="1:5" x14ac:dyDescent="0.2">
      <c r="A318" t="s">
        <v>582</v>
      </c>
      <c r="B318" s="5">
        <v>34802</v>
      </c>
      <c r="C318" s="2" t="s">
        <v>279</v>
      </c>
      <c r="D318" s="2" t="s">
        <v>259</v>
      </c>
      <c r="E318" s="2" t="s">
        <v>260</v>
      </c>
    </row>
    <row r="319" spans="1:5" x14ac:dyDescent="0.2">
      <c r="A319" t="s">
        <v>583</v>
      </c>
      <c r="B319" s="5">
        <v>39308</v>
      </c>
      <c r="C319" s="2" t="s">
        <v>266</v>
      </c>
      <c r="D319" s="2" t="s">
        <v>259</v>
      </c>
      <c r="E319" s="2" t="s">
        <v>260</v>
      </c>
    </row>
    <row r="320" spans="1:5" x14ac:dyDescent="0.2">
      <c r="A320" t="s">
        <v>584</v>
      </c>
      <c r="B320" s="5">
        <v>28460</v>
      </c>
      <c r="C320" s="2" t="s">
        <v>264</v>
      </c>
      <c r="D320" s="2" t="s">
        <v>267</v>
      </c>
      <c r="E320" s="2" t="s">
        <v>260</v>
      </c>
    </row>
    <row r="321" spans="1:5" x14ac:dyDescent="0.2">
      <c r="A321" t="s">
        <v>585</v>
      </c>
      <c r="B321" s="5">
        <v>33636</v>
      </c>
      <c r="C321" s="2" t="s">
        <v>279</v>
      </c>
      <c r="D321" s="2" t="s">
        <v>259</v>
      </c>
      <c r="E321" s="2" t="s">
        <v>260</v>
      </c>
    </row>
    <row r="322" spans="1:5" x14ac:dyDescent="0.2">
      <c r="A322" t="s">
        <v>586</v>
      </c>
      <c r="B322" s="5">
        <v>33653</v>
      </c>
      <c r="C322" s="2" t="s">
        <v>264</v>
      </c>
      <c r="D322" s="2" t="s">
        <v>267</v>
      </c>
      <c r="E322" s="2" t="s">
        <v>260</v>
      </c>
    </row>
    <row r="323" spans="1:5" x14ac:dyDescent="0.2">
      <c r="A323" t="s">
        <v>587</v>
      </c>
      <c r="B323" s="5">
        <v>35100</v>
      </c>
      <c r="C323" s="2" t="s">
        <v>266</v>
      </c>
      <c r="D323" s="2" t="s">
        <v>259</v>
      </c>
      <c r="E323" s="2" t="s">
        <v>260</v>
      </c>
    </row>
    <row r="324" spans="1:5" x14ac:dyDescent="0.2">
      <c r="A324" t="s">
        <v>588</v>
      </c>
      <c r="B324" s="5">
        <v>32168</v>
      </c>
      <c r="C324" s="2" t="s">
        <v>266</v>
      </c>
      <c r="D324" s="2" t="s">
        <v>267</v>
      </c>
      <c r="E324" s="2" t="s">
        <v>260</v>
      </c>
    </row>
    <row r="325" spans="1:5" x14ac:dyDescent="0.2">
      <c r="A325" t="s">
        <v>589</v>
      </c>
      <c r="B325" s="5">
        <v>30384</v>
      </c>
      <c r="C325" s="2" t="s">
        <v>266</v>
      </c>
      <c r="D325" s="2" t="s">
        <v>259</v>
      </c>
      <c r="E325" s="2" t="s">
        <v>260</v>
      </c>
    </row>
    <row r="326" spans="1:5" x14ac:dyDescent="0.2">
      <c r="A326" t="s">
        <v>590</v>
      </c>
      <c r="B326" s="5">
        <v>35803</v>
      </c>
      <c r="C326" s="2" t="s">
        <v>264</v>
      </c>
      <c r="D326" s="2" t="s">
        <v>259</v>
      </c>
      <c r="E326" s="2" t="s">
        <v>260</v>
      </c>
    </row>
    <row r="327" spans="1:5" x14ac:dyDescent="0.2">
      <c r="A327" t="s">
        <v>591</v>
      </c>
      <c r="B327" s="5">
        <v>35286</v>
      </c>
      <c r="C327" s="2" t="s">
        <v>279</v>
      </c>
      <c r="D327" s="2" t="s">
        <v>267</v>
      </c>
      <c r="E327" s="2" t="s">
        <v>260</v>
      </c>
    </row>
    <row r="328" spans="1:5" x14ac:dyDescent="0.2">
      <c r="A328" t="s">
        <v>592</v>
      </c>
      <c r="B328" s="5">
        <v>34360</v>
      </c>
      <c r="C328" s="2" t="s">
        <v>279</v>
      </c>
      <c r="D328" s="2" t="s">
        <v>275</v>
      </c>
      <c r="E328" s="2" t="s">
        <v>260</v>
      </c>
    </row>
    <row r="329" spans="1:5" x14ac:dyDescent="0.2">
      <c r="A329" t="s">
        <v>593</v>
      </c>
      <c r="B329" s="5">
        <v>28864</v>
      </c>
      <c r="C329" s="2" t="s">
        <v>258</v>
      </c>
      <c r="D329" s="2" t="s">
        <v>275</v>
      </c>
      <c r="E329" s="2" t="s">
        <v>260</v>
      </c>
    </row>
    <row r="330" spans="1:5" x14ac:dyDescent="0.2">
      <c r="A330" t="s">
        <v>594</v>
      </c>
      <c r="B330" s="5">
        <v>40893</v>
      </c>
      <c r="C330" s="2" t="s">
        <v>279</v>
      </c>
      <c r="D330" s="2" t="s">
        <v>275</v>
      </c>
      <c r="E330" s="2" t="s">
        <v>260</v>
      </c>
    </row>
    <row r="331" spans="1:5" x14ac:dyDescent="0.2">
      <c r="A331" t="s">
        <v>595</v>
      </c>
      <c r="B331" s="5">
        <v>26927</v>
      </c>
      <c r="C331" s="2" t="s">
        <v>258</v>
      </c>
      <c r="D331" s="2" t="s">
        <v>259</v>
      </c>
      <c r="E331" s="2" t="s">
        <v>260</v>
      </c>
    </row>
    <row r="332" spans="1:5" x14ac:dyDescent="0.2">
      <c r="A332" t="s">
        <v>596</v>
      </c>
      <c r="B332" s="5">
        <v>28349</v>
      </c>
      <c r="C332" s="2" t="s">
        <v>279</v>
      </c>
      <c r="D332" s="2" t="s">
        <v>259</v>
      </c>
      <c r="E332" s="2" t="s">
        <v>260</v>
      </c>
    </row>
    <row r="333" spans="1:5" x14ac:dyDescent="0.2">
      <c r="A333" t="s">
        <v>597</v>
      </c>
      <c r="B333" s="5">
        <v>31722</v>
      </c>
      <c r="C333" s="2" t="s">
        <v>264</v>
      </c>
      <c r="D333" s="2" t="s">
        <v>267</v>
      </c>
      <c r="E333" s="2" t="s">
        <v>260</v>
      </c>
    </row>
    <row r="334" spans="1:5" x14ac:dyDescent="0.2">
      <c r="A334" t="s">
        <v>598</v>
      </c>
      <c r="B334" s="5">
        <v>28189</v>
      </c>
      <c r="C334" s="2" t="s">
        <v>266</v>
      </c>
      <c r="D334" s="2" t="s">
        <v>267</v>
      </c>
      <c r="E334" s="2" t="s">
        <v>260</v>
      </c>
    </row>
    <row r="335" spans="1:5" x14ac:dyDescent="0.2">
      <c r="A335" t="s">
        <v>599</v>
      </c>
      <c r="B335" s="5">
        <v>28499</v>
      </c>
      <c r="C335" s="2" t="s">
        <v>266</v>
      </c>
      <c r="D335" s="2" t="s">
        <v>259</v>
      </c>
      <c r="E335" s="2" t="s">
        <v>260</v>
      </c>
    </row>
    <row r="336" spans="1:5" x14ac:dyDescent="0.2">
      <c r="A336" t="s">
        <v>600</v>
      </c>
      <c r="B336" s="5">
        <v>27866</v>
      </c>
      <c r="C336" s="2" t="s">
        <v>264</v>
      </c>
      <c r="D336" s="2" t="s">
        <v>267</v>
      </c>
      <c r="E336" s="2" t="s">
        <v>260</v>
      </c>
    </row>
    <row r="337" spans="1:5" x14ac:dyDescent="0.2">
      <c r="A337" t="s">
        <v>601</v>
      </c>
      <c r="B337" s="5">
        <v>29587</v>
      </c>
      <c r="C337" s="2" t="s">
        <v>264</v>
      </c>
      <c r="D337" s="2" t="s">
        <v>267</v>
      </c>
      <c r="E337" s="2" t="s">
        <v>260</v>
      </c>
    </row>
    <row r="338" spans="1:5" x14ac:dyDescent="0.2">
      <c r="A338" t="s">
        <v>602</v>
      </c>
      <c r="B338" s="5">
        <v>36066</v>
      </c>
      <c r="C338" s="2" t="s">
        <v>279</v>
      </c>
      <c r="D338" s="2" t="s">
        <v>267</v>
      </c>
      <c r="E338" s="2" t="s">
        <v>260</v>
      </c>
    </row>
    <row r="339" spans="1:5" x14ac:dyDescent="0.2">
      <c r="A339" t="s">
        <v>603</v>
      </c>
      <c r="B339" s="5">
        <v>33348</v>
      </c>
      <c r="C339" s="2" t="s">
        <v>279</v>
      </c>
      <c r="D339" s="2" t="s">
        <v>259</v>
      </c>
      <c r="E339" s="2" t="s">
        <v>260</v>
      </c>
    </row>
    <row r="340" spans="1:5" x14ac:dyDescent="0.2">
      <c r="A340" t="s">
        <v>604</v>
      </c>
      <c r="B340" s="5">
        <v>35495</v>
      </c>
      <c r="C340" s="2" t="s">
        <v>258</v>
      </c>
      <c r="D340" s="2" t="s">
        <v>259</v>
      </c>
      <c r="E340" s="2" t="s">
        <v>260</v>
      </c>
    </row>
    <row r="341" spans="1:5" x14ac:dyDescent="0.2">
      <c r="A341" t="s">
        <v>605</v>
      </c>
      <c r="B341" s="5">
        <v>38576</v>
      </c>
      <c r="C341" s="2" t="s">
        <v>279</v>
      </c>
      <c r="D341" s="2" t="s">
        <v>259</v>
      </c>
      <c r="E341" s="2" t="s">
        <v>260</v>
      </c>
    </row>
    <row r="342" spans="1:5" x14ac:dyDescent="0.2">
      <c r="A342" t="s">
        <v>606</v>
      </c>
      <c r="B342" s="5">
        <v>40857</v>
      </c>
      <c r="C342" s="2" t="s">
        <v>264</v>
      </c>
      <c r="D342" s="2" t="s">
        <v>267</v>
      </c>
      <c r="E342" s="2" t="s">
        <v>260</v>
      </c>
    </row>
    <row r="343" spans="1:5" x14ac:dyDescent="0.2">
      <c r="A343" t="s">
        <v>607</v>
      </c>
      <c r="B343" s="5">
        <v>39748</v>
      </c>
      <c r="C343" s="2" t="s">
        <v>279</v>
      </c>
      <c r="D343" s="2" t="s">
        <v>267</v>
      </c>
      <c r="E343" s="2" t="s">
        <v>260</v>
      </c>
    </row>
    <row r="344" spans="1:5" x14ac:dyDescent="0.2">
      <c r="A344" t="s">
        <v>608</v>
      </c>
      <c r="B344" s="5">
        <v>27234</v>
      </c>
      <c r="C344" s="2" t="s">
        <v>266</v>
      </c>
      <c r="D344" s="2" t="s">
        <v>259</v>
      </c>
      <c r="E344" s="2" t="s">
        <v>260</v>
      </c>
    </row>
    <row r="345" spans="1:5" x14ac:dyDescent="0.2">
      <c r="A345" t="s">
        <v>609</v>
      </c>
      <c r="B345" s="5">
        <v>40639</v>
      </c>
      <c r="C345" s="2" t="s">
        <v>258</v>
      </c>
      <c r="D345" s="2" t="s">
        <v>267</v>
      </c>
      <c r="E345" s="2" t="s">
        <v>262</v>
      </c>
    </row>
    <row r="346" spans="1:5" x14ac:dyDescent="0.2">
      <c r="A346" t="s">
        <v>610</v>
      </c>
      <c r="B346" s="5">
        <v>36651</v>
      </c>
      <c r="C346" s="2" t="s">
        <v>258</v>
      </c>
      <c r="D346" s="2" t="s">
        <v>259</v>
      </c>
      <c r="E346" s="2" t="s">
        <v>272</v>
      </c>
    </row>
    <row r="347" spans="1:5" x14ac:dyDescent="0.2">
      <c r="A347" t="s">
        <v>611</v>
      </c>
      <c r="B347" s="5">
        <v>27757</v>
      </c>
      <c r="C347" s="2" t="s">
        <v>264</v>
      </c>
      <c r="D347" s="2" t="s">
        <v>267</v>
      </c>
      <c r="E347" s="2" t="s">
        <v>260</v>
      </c>
    </row>
    <row r="348" spans="1:5" x14ac:dyDescent="0.2">
      <c r="A348" t="s">
        <v>612</v>
      </c>
      <c r="B348" s="5">
        <v>40776</v>
      </c>
      <c r="C348" s="2" t="s">
        <v>258</v>
      </c>
      <c r="D348" s="2" t="s">
        <v>275</v>
      </c>
      <c r="E348" s="2" t="s">
        <v>262</v>
      </c>
    </row>
    <row r="349" spans="1:5" x14ac:dyDescent="0.2">
      <c r="A349" t="s">
        <v>613</v>
      </c>
      <c r="B349" s="5">
        <v>37627</v>
      </c>
      <c r="C349" s="2" t="s">
        <v>266</v>
      </c>
      <c r="D349" s="2" t="s">
        <v>267</v>
      </c>
      <c r="E349" s="2" t="s">
        <v>260</v>
      </c>
    </row>
    <row r="350" spans="1:5" x14ac:dyDescent="0.2">
      <c r="A350" t="s">
        <v>614</v>
      </c>
      <c r="B350" s="5">
        <v>36271</v>
      </c>
      <c r="C350" s="2" t="s">
        <v>266</v>
      </c>
      <c r="D350" s="2" t="s">
        <v>275</v>
      </c>
      <c r="E350" s="2" t="s">
        <v>260</v>
      </c>
    </row>
    <row r="351" spans="1:5" x14ac:dyDescent="0.2">
      <c r="A351" t="s">
        <v>615</v>
      </c>
      <c r="B351" s="5">
        <v>37173</v>
      </c>
      <c r="C351" s="2" t="s">
        <v>279</v>
      </c>
      <c r="D351" s="2" t="s">
        <v>259</v>
      </c>
      <c r="E351" s="2" t="s">
        <v>260</v>
      </c>
    </row>
    <row r="352" spans="1:5" x14ac:dyDescent="0.2">
      <c r="A352" t="s">
        <v>616</v>
      </c>
      <c r="B352" s="5">
        <v>41049</v>
      </c>
      <c r="C352" s="2" t="s">
        <v>279</v>
      </c>
      <c r="D352" s="2" t="s">
        <v>259</v>
      </c>
      <c r="E352" s="2" t="s">
        <v>262</v>
      </c>
    </row>
    <row r="353" spans="1:5" x14ac:dyDescent="0.2">
      <c r="A353" t="s">
        <v>617</v>
      </c>
      <c r="B353" s="5">
        <v>31475</v>
      </c>
      <c r="C353" s="2" t="s">
        <v>279</v>
      </c>
      <c r="D353" s="2" t="s">
        <v>259</v>
      </c>
      <c r="E353" s="2" t="s">
        <v>260</v>
      </c>
    </row>
    <row r="354" spans="1:5" x14ac:dyDescent="0.2">
      <c r="A354" t="s">
        <v>618</v>
      </c>
      <c r="B354" s="5">
        <v>26950</v>
      </c>
      <c r="C354" s="2" t="s">
        <v>264</v>
      </c>
      <c r="D354" s="2" t="s">
        <v>267</v>
      </c>
      <c r="E354" s="2" t="s">
        <v>260</v>
      </c>
    </row>
    <row r="355" spans="1:5" x14ac:dyDescent="0.2">
      <c r="A355" t="s">
        <v>619</v>
      </c>
      <c r="B355" s="5">
        <v>34823</v>
      </c>
      <c r="C355" s="2" t="s">
        <v>264</v>
      </c>
      <c r="D355" s="2" t="s">
        <v>259</v>
      </c>
      <c r="E355" s="2" t="s">
        <v>260</v>
      </c>
    </row>
    <row r="356" spans="1:5" x14ac:dyDescent="0.2">
      <c r="A356" t="s">
        <v>620</v>
      </c>
      <c r="B356" s="5">
        <v>37191</v>
      </c>
      <c r="C356" s="2" t="s">
        <v>279</v>
      </c>
      <c r="D356" s="2" t="s">
        <v>267</v>
      </c>
      <c r="E356" s="2" t="s">
        <v>260</v>
      </c>
    </row>
    <row r="357" spans="1:5" x14ac:dyDescent="0.2">
      <c r="A357" t="s">
        <v>621</v>
      </c>
      <c r="B357" s="5">
        <v>33928</v>
      </c>
      <c r="C357" s="2" t="s">
        <v>264</v>
      </c>
      <c r="D357" s="2" t="s">
        <v>259</v>
      </c>
      <c r="E357" s="2" t="s">
        <v>260</v>
      </c>
    </row>
    <row r="358" spans="1:5" x14ac:dyDescent="0.2">
      <c r="A358" t="s">
        <v>622</v>
      </c>
      <c r="B358" s="5">
        <v>35507</v>
      </c>
      <c r="C358" s="2" t="s">
        <v>279</v>
      </c>
      <c r="D358" s="2" t="s">
        <v>267</v>
      </c>
      <c r="E358" s="2" t="s">
        <v>260</v>
      </c>
    </row>
    <row r="359" spans="1:5" x14ac:dyDescent="0.2">
      <c r="A359" t="s">
        <v>623</v>
      </c>
      <c r="B359" s="5">
        <v>29301</v>
      </c>
      <c r="C359" s="2" t="s">
        <v>279</v>
      </c>
      <c r="D359" s="2" t="s">
        <v>267</v>
      </c>
      <c r="E359" s="2" t="s">
        <v>260</v>
      </c>
    </row>
    <row r="360" spans="1:5" x14ac:dyDescent="0.2">
      <c r="A360" t="s">
        <v>624</v>
      </c>
      <c r="B360" s="5">
        <v>37819</v>
      </c>
      <c r="C360" s="2" t="s">
        <v>264</v>
      </c>
      <c r="D360" s="2" t="s">
        <v>275</v>
      </c>
      <c r="E360" s="2" t="s">
        <v>260</v>
      </c>
    </row>
    <row r="361" spans="1:5" x14ac:dyDescent="0.2">
      <c r="A361" t="s">
        <v>625</v>
      </c>
      <c r="B361" s="5">
        <v>30046</v>
      </c>
      <c r="C361" s="2" t="s">
        <v>279</v>
      </c>
      <c r="D361" s="2" t="s">
        <v>275</v>
      </c>
      <c r="E361" s="2" t="s">
        <v>260</v>
      </c>
    </row>
    <row r="362" spans="1:5" x14ac:dyDescent="0.2">
      <c r="A362" t="s">
        <v>626</v>
      </c>
      <c r="B362" s="5">
        <v>26378</v>
      </c>
      <c r="C362" s="2" t="s">
        <v>266</v>
      </c>
      <c r="D362" s="2" t="s">
        <v>259</v>
      </c>
      <c r="E362" s="2" t="s">
        <v>260</v>
      </c>
    </row>
    <row r="363" spans="1:5" x14ac:dyDescent="0.2">
      <c r="A363" t="s">
        <v>627</v>
      </c>
      <c r="B363" s="5">
        <v>32291</v>
      </c>
      <c r="C363" s="2" t="s">
        <v>258</v>
      </c>
      <c r="D363" s="2" t="s">
        <v>259</v>
      </c>
      <c r="E363" s="2" t="s">
        <v>260</v>
      </c>
    </row>
    <row r="364" spans="1:5" x14ac:dyDescent="0.2">
      <c r="A364" t="s">
        <v>628</v>
      </c>
      <c r="B364" s="5">
        <v>38578</v>
      </c>
      <c r="C364" s="2" t="s">
        <v>258</v>
      </c>
      <c r="D364" s="2" t="s">
        <v>259</v>
      </c>
      <c r="E364" s="2" t="s">
        <v>260</v>
      </c>
    </row>
    <row r="365" spans="1:5" x14ac:dyDescent="0.2">
      <c r="A365" t="s">
        <v>629</v>
      </c>
      <c r="B365" s="5">
        <v>28701</v>
      </c>
      <c r="C365" s="2" t="s">
        <v>266</v>
      </c>
      <c r="D365" s="2" t="s">
        <v>275</v>
      </c>
      <c r="E365" s="2" t="s">
        <v>262</v>
      </c>
    </row>
    <row r="366" spans="1:5" x14ac:dyDescent="0.2">
      <c r="A366" t="s">
        <v>630</v>
      </c>
      <c r="B366" s="5">
        <v>38462</v>
      </c>
      <c r="C366" s="2" t="s">
        <v>264</v>
      </c>
      <c r="D366" s="2" t="s">
        <v>267</v>
      </c>
      <c r="E366" s="2" t="s">
        <v>260</v>
      </c>
    </row>
    <row r="367" spans="1:5" x14ac:dyDescent="0.2">
      <c r="A367" t="s">
        <v>631</v>
      </c>
      <c r="B367" s="5">
        <v>29900</v>
      </c>
      <c r="C367" s="2" t="s">
        <v>266</v>
      </c>
      <c r="D367" s="2" t="s">
        <v>259</v>
      </c>
      <c r="E367" s="2" t="s">
        <v>260</v>
      </c>
    </row>
    <row r="368" spans="1:5" x14ac:dyDescent="0.2">
      <c r="A368" t="s">
        <v>632</v>
      </c>
      <c r="B368" s="5">
        <v>33294</v>
      </c>
      <c r="C368" s="2" t="s">
        <v>264</v>
      </c>
      <c r="D368" s="2" t="s">
        <v>267</v>
      </c>
      <c r="E368" s="2" t="s">
        <v>260</v>
      </c>
    </row>
    <row r="369" spans="1:5" x14ac:dyDescent="0.2">
      <c r="A369" t="s">
        <v>633</v>
      </c>
      <c r="B369" s="5">
        <v>33416</v>
      </c>
      <c r="C369" s="2" t="s">
        <v>279</v>
      </c>
      <c r="D369" s="2" t="s">
        <v>259</v>
      </c>
      <c r="E369" s="2" t="s">
        <v>260</v>
      </c>
    </row>
    <row r="370" spans="1:5" x14ac:dyDescent="0.2">
      <c r="A370" t="s">
        <v>634</v>
      </c>
      <c r="B370" s="5">
        <v>28907</v>
      </c>
      <c r="C370" s="2" t="s">
        <v>264</v>
      </c>
      <c r="D370" s="2" t="s">
        <v>259</v>
      </c>
      <c r="E370" s="2" t="s">
        <v>260</v>
      </c>
    </row>
    <row r="371" spans="1:5" x14ac:dyDescent="0.2">
      <c r="A371" t="s">
        <v>635</v>
      </c>
      <c r="B371" s="5">
        <v>30872</v>
      </c>
      <c r="C371" s="2" t="s">
        <v>264</v>
      </c>
      <c r="D371" s="2" t="s">
        <v>275</v>
      </c>
      <c r="E371" s="2" t="s">
        <v>260</v>
      </c>
    </row>
    <row r="372" spans="1:5" x14ac:dyDescent="0.2">
      <c r="A372" t="s">
        <v>636</v>
      </c>
      <c r="B372" s="5">
        <v>33758</v>
      </c>
      <c r="C372" s="2" t="s">
        <v>264</v>
      </c>
      <c r="D372" s="2" t="s">
        <v>267</v>
      </c>
      <c r="E372" s="2" t="s">
        <v>260</v>
      </c>
    </row>
    <row r="373" spans="1:5" x14ac:dyDescent="0.2">
      <c r="A373" t="s">
        <v>637</v>
      </c>
      <c r="B373" s="5">
        <v>32766</v>
      </c>
      <c r="C373" s="2" t="s">
        <v>279</v>
      </c>
      <c r="D373" s="2" t="s">
        <v>259</v>
      </c>
      <c r="E373" s="2" t="s">
        <v>260</v>
      </c>
    </row>
    <row r="374" spans="1:5" x14ac:dyDescent="0.2">
      <c r="A374" t="s">
        <v>638</v>
      </c>
      <c r="B374" s="5">
        <v>31419</v>
      </c>
      <c r="C374" s="2" t="s">
        <v>264</v>
      </c>
      <c r="D374" s="2" t="s">
        <v>267</v>
      </c>
      <c r="E374" s="2" t="s">
        <v>260</v>
      </c>
    </row>
    <row r="375" spans="1:5" x14ac:dyDescent="0.2">
      <c r="A375" t="s">
        <v>639</v>
      </c>
      <c r="B375" s="5">
        <v>36888</v>
      </c>
      <c r="C375" s="2" t="s">
        <v>264</v>
      </c>
      <c r="D375" s="2" t="s">
        <v>267</v>
      </c>
      <c r="E375" s="2" t="s">
        <v>260</v>
      </c>
    </row>
    <row r="376" spans="1:5" x14ac:dyDescent="0.2">
      <c r="A376" t="s">
        <v>640</v>
      </c>
      <c r="B376" s="5">
        <v>41080</v>
      </c>
      <c r="C376" s="2" t="s">
        <v>279</v>
      </c>
      <c r="D376" s="2" t="s">
        <v>259</v>
      </c>
      <c r="E376" s="2" t="s">
        <v>260</v>
      </c>
    </row>
    <row r="377" spans="1:5" x14ac:dyDescent="0.2">
      <c r="A377" t="s">
        <v>641</v>
      </c>
      <c r="B377" s="5">
        <v>34311</v>
      </c>
      <c r="C377" s="2" t="s">
        <v>258</v>
      </c>
      <c r="D377" s="2" t="s">
        <v>267</v>
      </c>
      <c r="E377" s="2" t="s">
        <v>260</v>
      </c>
    </row>
    <row r="378" spans="1:5" x14ac:dyDescent="0.2">
      <c r="A378" t="s">
        <v>642</v>
      </c>
      <c r="B378" s="5">
        <v>37057</v>
      </c>
      <c r="C378" s="2" t="s">
        <v>264</v>
      </c>
      <c r="D378" s="2" t="s">
        <v>267</v>
      </c>
      <c r="E378" s="2" t="s">
        <v>260</v>
      </c>
    </row>
    <row r="379" spans="1:5" x14ac:dyDescent="0.2">
      <c r="A379" t="s">
        <v>643</v>
      </c>
      <c r="B379" s="5">
        <v>35642</v>
      </c>
      <c r="C379" s="2" t="s">
        <v>279</v>
      </c>
      <c r="D379" s="2" t="s">
        <v>275</v>
      </c>
      <c r="E379" s="2" t="s">
        <v>260</v>
      </c>
    </row>
    <row r="380" spans="1:5" x14ac:dyDescent="0.2">
      <c r="A380" t="s">
        <v>644</v>
      </c>
      <c r="B380" s="5">
        <v>36504</v>
      </c>
      <c r="C380" s="2" t="s">
        <v>279</v>
      </c>
      <c r="D380" s="2" t="s">
        <v>267</v>
      </c>
      <c r="E380" s="2" t="s">
        <v>260</v>
      </c>
    </row>
    <row r="381" spans="1:5" x14ac:dyDescent="0.2">
      <c r="A381" t="s">
        <v>645</v>
      </c>
      <c r="B381" s="5">
        <v>33918</v>
      </c>
      <c r="C381" s="2" t="s">
        <v>258</v>
      </c>
      <c r="D381" s="2" t="s">
        <v>275</v>
      </c>
      <c r="E381" s="2" t="s">
        <v>260</v>
      </c>
    </row>
    <row r="382" spans="1:5" x14ac:dyDescent="0.2">
      <c r="A382" t="s">
        <v>646</v>
      </c>
      <c r="B382" s="5">
        <v>32893</v>
      </c>
      <c r="C382" s="2" t="s">
        <v>266</v>
      </c>
      <c r="D382" s="2" t="s">
        <v>267</v>
      </c>
      <c r="E382" s="2" t="s">
        <v>260</v>
      </c>
    </row>
    <row r="383" spans="1:5" x14ac:dyDescent="0.2">
      <c r="A383" t="s">
        <v>647</v>
      </c>
      <c r="B383" s="5">
        <v>37542</v>
      </c>
      <c r="C383" s="2" t="s">
        <v>279</v>
      </c>
      <c r="D383" s="2" t="s">
        <v>259</v>
      </c>
      <c r="E383" s="2" t="s">
        <v>260</v>
      </c>
    </row>
    <row r="384" spans="1:5" x14ac:dyDescent="0.2">
      <c r="A384" t="s">
        <v>648</v>
      </c>
      <c r="B384" s="5">
        <v>32490</v>
      </c>
      <c r="C384" s="2" t="s">
        <v>279</v>
      </c>
      <c r="D384" s="2" t="s">
        <v>259</v>
      </c>
      <c r="E384" s="2" t="s">
        <v>260</v>
      </c>
    </row>
    <row r="385" spans="1:5" x14ac:dyDescent="0.2">
      <c r="A385" t="s">
        <v>649</v>
      </c>
      <c r="B385" s="5">
        <v>41059</v>
      </c>
      <c r="C385" s="2" t="s">
        <v>266</v>
      </c>
      <c r="D385" s="2" t="s">
        <v>267</v>
      </c>
      <c r="E385" s="2" t="s">
        <v>260</v>
      </c>
    </row>
    <row r="386" spans="1:5" x14ac:dyDescent="0.2">
      <c r="A386" t="s">
        <v>650</v>
      </c>
      <c r="B386" s="5">
        <v>26530</v>
      </c>
      <c r="C386" s="2" t="s">
        <v>258</v>
      </c>
      <c r="D386" s="2" t="s">
        <v>259</v>
      </c>
      <c r="E386" s="2" t="s">
        <v>260</v>
      </c>
    </row>
    <row r="387" spans="1:5" x14ac:dyDescent="0.2">
      <c r="A387" t="s">
        <v>651</v>
      </c>
      <c r="B387" s="5">
        <v>39893</v>
      </c>
      <c r="C387" s="2" t="s">
        <v>279</v>
      </c>
      <c r="D387" s="2" t="s">
        <v>267</v>
      </c>
      <c r="E387" s="2" t="s">
        <v>260</v>
      </c>
    </row>
    <row r="388" spans="1:5" x14ac:dyDescent="0.2">
      <c r="A388" t="s">
        <v>652</v>
      </c>
      <c r="B388" s="5">
        <v>32722</v>
      </c>
      <c r="C388" s="2" t="s">
        <v>264</v>
      </c>
      <c r="D388" s="2" t="s">
        <v>259</v>
      </c>
      <c r="E388" s="2" t="s">
        <v>262</v>
      </c>
    </row>
    <row r="389" spans="1:5" x14ac:dyDescent="0.2">
      <c r="A389" t="s">
        <v>653</v>
      </c>
      <c r="B389" s="5">
        <v>38716</v>
      </c>
      <c r="C389" s="2" t="s">
        <v>258</v>
      </c>
      <c r="D389" s="2" t="s">
        <v>267</v>
      </c>
      <c r="E389" s="2" t="s">
        <v>260</v>
      </c>
    </row>
    <row r="390" spans="1:5" x14ac:dyDescent="0.2">
      <c r="A390" t="s">
        <v>654</v>
      </c>
      <c r="B390" s="5">
        <v>36224</v>
      </c>
      <c r="C390" s="2" t="s">
        <v>264</v>
      </c>
      <c r="D390" s="2" t="s">
        <v>259</v>
      </c>
      <c r="E390" s="2" t="s">
        <v>260</v>
      </c>
    </row>
    <row r="391" spans="1:5" x14ac:dyDescent="0.2">
      <c r="A391" t="s">
        <v>655</v>
      </c>
      <c r="B391" s="5">
        <v>39148</v>
      </c>
      <c r="C391" s="2" t="s">
        <v>266</v>
      </c>
      <c r="D391" s="2" t="s">
        <v>267</v>
      </c>
      <c r="E391" s="2" t="s">
        <v>260</v>
      </c>
    </row>
    <row r="392" spans="1:5" x14ac:dyDescent="0.2">
      <c r="A392" t="s">
        <v>656</v>
      </c>
      <c r="B392" s="5">
        <v>32698</v>
      </c>
      <c r="C392" s="2" t="s">
        <v>266</v>
      </c>
      <c r="D392" s="2" t="s">
        <v>259</v>
      </c>
      <c r="E392" s="2" t="s">
        <v>260</v>
      </c>
    </row>
    <row r="393" spans="1:5" x14ac:dyDescent="0.2">
      <c r="A393" t="s">
        <v>657</v>
      </c>
      <c r="B393" s="5">
        <v>35753</v>
      </c>
      <c r="C393" s="2" t="s">
        <v>264</v>
      </c>
      <c r="D393" s="2" t="s">
        <v>259</v>
      </c>
      <c r="E393" s="2" t="s">
        <v>260</v>
      </c>
    </row>
    <row r="394" spans="1:5" x14ac:dyDescent="0.2">
      <c r="A394" t="s">
        <v>658</v>
      </c>
      <c r="B394" s="5">
        <v>40678</v>
      </c>
      <c r="C394" s="2" t="s">
        <v>264</v>
      </c>
      <c r="D394" s="2" t="s">
        <v>275</v>
      </c>
      <c r="E394" s="2" t="s">
        <v>260</v>
      </c>
    </row>
    <row r="395" spans="1:5" x14ac:dyDescent="0.2">
      <c r="A395" t="s">
        <v>659</v>
      </c>
      <c r="B395" s="5">
        <v>41233</v>
      </c>
      <c r="C395" s="2" t="s">
        <v>264</v>
      </c>
      <c r="D395" s="2" t="s">
        <v>267</v>
      </c>
      <c r="E395" s="2" t="s">
        <v>260</v>
      </c>
    </row>
    <row r="396" spans="1:5" x14ac:dyDescent="0.2">
      <c r="A396" t="s">
        <v>660</v>
      </c>
      <c r="B396" s="5">
        <v>41051</v>
      </c>
      <c r="C396" s="2" t="s">
        <v>266</v>
      </c>
      <c r="D396" s="2" t="s">
        <v>259</v>
      </c>
      <c r="E396" s="2" t="s">
        <v>260</v>
      </c>
    </row>
    <row r="397" spans="1:5" x14ac:dyDescent="0.2">
      <c r="A397" t="s">
        <v>661</v>
      </c>
      <c r="B397" s="5">
        <v>39466</v>
      </c>
      <c r="C397" s="2" t="s">
        <v>266</v>
      </c>
      <c r="D397" s="2" t="s">
        <v>267</v>
      </c>
      <c r="E397" s="2" t="s">
        <v>260</v>
      </c>
    </row>
    <row r="398" spans="1:5" x14ac:dyDescent="0.2">
      <c r="A398" t="s">
        <v>662</v>
      </c>
      <c r="B398" s="5">
        <v>26344</v>
      </c>
      <c r="C398" s="2" t="s">
        <v>264</v>
      </c>
      <c r="D398" s="2" t="s">
        <v>275</v>
      </c>
      <c r="E398" s="2" t="s">
        <v>262</v>
      </c>
    </row>
    <row r="399" spans="1:5" x14ac:dyDescent="0.2">
      <c r="A399" t="s">
        <v>663</v>
      </c>
      <c r="B399" s="5">
        <v>32152</v>
      </c>
      <c r="C399" s="2" t="s">
        <v>258</v>
      </c>
      <c r="D399" s="2" t="s">
        <v>259</v>
      </c>
      <c r="E399" s="2" t="s">
        <v>260</v>
      </c>
    </row>
    <row r="400" spans="1:5" x14ac:dyDescent="0.2">
      <c r="A400" t="s">
        <v>664</v>
      </c>
      <c r="B400" s="5">
        <v>26821</v>
      </c>
      <c r="C400" s="2" t="s">
        <v>258</v>
      </c>
      <c r="D400" s="2" t="s">
        <v>259</v>
      </c>
      <c r="E400" s="2" t="s">
        <v>272</v>
      </c>
    </row>
    <row r="401" spans="1:5" x14ac:dyDescent="0.2">
      <c r="A401" t="s">
        <v>665</v>
      </c>
      <c r="B401" s="5">
        <v>34154</v>
      </c>
      <c r="C401" s="2" t="s">
        <v>264</v>
      </c>
      <c r="D401" s="2" t="s">
        <v>267</v>
      </c>
      <c r="E401" s="2" t="s">
        <v>260</v>
      </c>
    </row>
    <row r="402" spans="1:5" x14ac:dyDescent="0.2">
      <c r="A402" t="s">
        <v>666</v>
      </c>
      <c r="B402" s="5">
        <v>29239</v>
      </c>
      <c r="C402" s="2" t="s">
        <v>266</v>
      </c>
      <c r="D402" s="2" t="s">
        <v>275</v>
      </c>
      <c r="E402" s="2" t="s">
        <v>260</v>
      </c>
    </row>
    <row r="403" spans="1:5" x14ac:dyDescent="0.2">
      <c r="A403" t="s">
        <v>667</v>
      </c>
      <c r="B403" s="5">
        <v>32081</v>
      </c>
      <c r="C403" s="2" t="s">
        <v>279</v>
      </c>
      <c r="D403" s="2" t="s">
        <v>267</v>
      </c>
      <c r="E403" s="2" t="s">
        <v>260</v>
      </c>
    </row>
    <row r="404" spans="1:5" x14ac:dyDescent="0.2">
      <c r="A404" t="s">
        <v>668</v>
      </c>
      <c r="B404" s="5">
        <v>27543</v>
      </c>
      <c r="C404" s="2" t="s">
        <v>279</v>
      </c>
      <c r="D404" s="2" t="s">
        <v>267</v>
      </c>
      <c r="E404" s="2" t="s">
        <v>260</v>
      </c>
    </row>
    <row r="405" spans="1:5" x14ac:dyDescent="0.2">
      <c r="A405" t="s">
        <v>669</v>
      </c>
      <c r="B405" s="5">
        <v>34063</v>
      </c>
      <c r="C405" s="2" t="s">
        <v>266</v>
      </c>
      <c r="D405" s="2" t="s">
        <v>267</v>
      </c>
      <c r="E405" s="2" t="s">
        <v>260</v>
      </c>
    </row>
    <row r="406" spans="1:5" x14ac:dyDescent="0.2">
      <c r="A406" t="s">
        <v>670</v>
      </c>
      <c r="B406" s="5">
        <v>34627</v>
      </c>
      <c r="C406" s="2" t="s">
        <v>279</v>
      </c>
      <c r="D406" s="2" t="s">
        <v>259</v>
      </c>
      <c r="E406" s="2" t="s">
        <v>260</v>
      </c>
    </row>
    <row r="407" spans="1:5" x14ac:dyDescent="0.2">
      <c r="A407" t="s">
        <v>671</v>
      </c>
      <c r="B407" s="5">
        <v>35236</v>
      </c>
      <c r="C407" s="2" t="s">
        <v>258</v>
      </c>
      <c r="D407" s="2" t="s">
        <v>267</v>
      </c>
      <c r="E407" s="2" t="s">
        <v>260</v>
      </c>
    </row>
    <row r="408" spans="1:5" x14ac:dyDescent="0.2">
      <c r="A408" t="s">
        <v>672</v>
      </c>
      <c r="B408" s="5">
        <v>37779</v>
      </c>
      <c r="C408" s="2" t="s">
        <v>279</v>
      </c>
      <c r="D408" s="2" t="s">
        <v>259</v>
      </c>
      <c r="E408" s="2" t="s">
        <v>260</v>
      </c>
    </row>
    <row r="409" spans="1:5" x14ac:dyDescent="0.2">
      <c r="A409" t="s">
        <v>673</v>
      </c>
      <c r="B409" s="5">
        <v>32139</v>
      </c>
      <c r="C409" s="2" t="s">
        <v>258</v>
      </c>
      <c r="D409" s="2" t="s">
        <v>267</v>
      </c>
      <c r="E409" s="2" t="s">
        <v>260</v>
      </c>
    </row>
    <row r="410" spans="1:5" x14ac:dyDescent="0.2">
      <c r="A410" t="s">
        <v>674</v>
      </c>
      <c r="B410" s="5">
        <v>41071</v>
      </c>
      <c r="C410" s="2" t="s">
        <v>279</v>
      </c>
      <c r="D410" s="2" t="s">
        <v>267</v>
      </c>
      <c r="E410" s="2" t="s">
        <v>260</v>
      </c>
    </row>
    <row r="411" spans="1:5" x14ac:dyDescent="0.2">
      <c r="A411" t="s">
        <v>675</v>
      </c>
      <c r="B411" s="5">
        <v>40790</v>
      </c>
      <c r="C411" s="2" t="s">
        <v>279</v>
      </c>
      <c r="D411" s="2" t="s">
        <v>259</v>
      </c>
      <c r="E411" s="2" t="s">
        <v>260</v>
      </c>
    </row>
    <row r="412" spans="1:5" x14ac:dyDescent="0.2">
      <c r="A412" t="s">
        <v>676</v>
      </c>
      <c r="B412" s="5">
        <v>32642</v>
      </c>
      <c r="C412" s="2" t="s">
        <v>264</v>
      </c>
      <c r="D412" s="2" t="s">
        <v>259</v>
      </c>
      <c r="E412" s="2" t="s">
        <v>260</v>
      </c>
    </row>
    <row r="413" spans="1:5" x14ac:dyDescent="0.2">
      <c r="A413" t="s">
        <v>677</v>
      </c>
      <c r="B413" s="5">
        <v>29465</v>
      </c>
      <c r="C413" s="2" t="s">
        <v>266</v>
      </c>
      <c r="D413" s="2" t="s">
        <v>259</v>
      </c>
      <c r="E413" s="2" t="s">
        <v>272</v>
      </c>
    </row>
    <row r="414" spans="1:5" x14ac:dyDescent="0.2">
      <c r="A414" t="s">
        <v>678</v>
      </c>
      <c r="B414" s="5">
        <v>36138</v>
      </c>
      <c r="C414" s="2" t="s">
        <v>264</v>
      </c>
      <c r="D414" s="2" t="s">
        <v>267</v>
      </c>
      <c r="E414" s="2" t="s">
        <v>272</v>
      </c>
    </row>
    <row r="415" spans="1:5" x14ac:dyDescent="0.2">
      <c r="A415" t="s">
        <v>679</v>
      </c>
      <c r="B415" s="5">
        <v>35946</v>
      </c>
      <c r="C415" s="2" t="s">
        <v>279</v>
      </c>
      <c r="D415" s="2" t="s">
        <v>267</v>
      </c>
      <c r="E415" s="2" t="s">
        <v>260</v>
      </c>
    </row>
    <row r="416" spans="1:5" x14ac:dyDescent="0.2">
      <c r="A416" t="s">
        <v>680</v>
      </c>
      <c r="B416" s="5">
        <v>33478</v>
      </c>
      <c r="C416" s="2" t="s">
        <v>266</v>
      </c>
      <c r="D416" s="2" t="s">
        <v>259</v>
      </c>
      <c r="E416" s="2" t="s">
        <v>260</v>
      </c>
    </row>
    <row r="417" spans="1:5" x14ac:dyDescent="0.2">
      <c r="A417" t="s">
        <v>681</v>
      </c>
      <c r="B417" s="5">
        <v>30137</v>
      </c>
      <c r="C417" s="2" t="s">
        <v>264</v>
      </c>
      <c r="D417" s="2" t="s">
        <v>275</v>
      </c>
      <c r="E417" s="2" t="s">
        <v>260</v>
      </c>
    </row>
    <row r="418" spans="1:5" x14ac:dyDescent="0.2">
      <c r="A418" t="s">
        <v>682</v>
      </c>
      <c r="B418" s="5">
        <v>27652</v>
      </c>
      <c r="C418" s="2" t="s">
        <v>264</v>
      </c>
      <c r="D418" s="2" t="s">
        <v>259</v>
      </c>
      <c r="E418" s="2" t="s">
        <v>260</v>
      </c>
    </row>
    <row r="419" spans="1:5" x14ac:dyDescent="0.2">
      <c r="A419" t="s">
        <v>683</v>
      </c>
      <c r="B419" s="5">
        <v>32108</v>
      </c>
      <c r="C419" s="2" t="s">
        <v>264</v>
      </c>
      <c r="D419" s="2" t="s">
        <v>259</v>
      </c>
      <c r="E419" s="2" t="s">
        <v>260</v>
      </c>
    </row>
    <row r="420" spans="1:5" x14ac:dyDescent="0.2">
      <c r="A420" t="s">
        <v>684</v>
      </c>
      <c r="B420" s="5">
        <v>26868</v>
      </c>
      <c r="C420" s="2" t="s">
        <v>279</v>
      </c>
      <c r="D420" s="2" t="s">
        <v>275</v>
      </c>
      <c r="E420" s="2" t="s">
        <v>260</v>
      </c>
    </row>
    <row r="421" spans="1:5" x14ac:dyDescent="0.2">
      <c r="A421" t="s">
        <v>685</v>
      </c>
      <c r="B421" s="5">
        <v>30905</v>
      </c>
      <c r="C421" s="2" t="s">
        <v>266</v>
      </c>
      <c r="D421" s="2" t="s">
        <v>267</v>
      </c>
      <c r="E421" s="2" t="s">
        <v>260</v>
      </c>
    </row>
    <row r="422" spans="1:5" x14ac:dyDescent="0.2">
      <c r="A422" t="s">
        <v>686</v>
      </c>
      <c r="B422" s="5">
        <v>30820</v>
      </c>
      <c r="C422" s="2" t="s">
        <v>279</v>
      </c>
      <c r="D422" s="2" t="s">
        <v>267</v>
      </c>
      <c r="E422" s="2" t="s">
        <v>260</v>
      </c>
    </row>
    <row r="423" spans="1:5" x14ac:dyDescent="0.2">
      <c r="A423" t="s">
        <v>687</v>
      </c>
      <c r="B423" s="5">
        <v>33397</v>
      </c>
      <c r="C423" s="2" t="s">
        <v>264</v>
      </c>
      <c r="D423" s="2" t="s">
        <v>275</v>
      </c>
      <c r="E423" s="2" t="s">
        <v>260</v>
      </c>
    </row>
    <row r="424" spans="1:5" x14ac:dyDescent="0.2">
      <c r="A424" t="s">
        <v>688</v>
      </c>
      <c r="B424" s="5">
        <v>34631</v>
      </c>
      <c r="C424" s="2" t="s">
        <v>264</v>
      </c>
      <c r="D424" s="2" t="s">
        <v>275</v>
      </c>
      <c r="E424" s="2" t="s">
        <v>260</v>
      </c>
    </row>
    <row r="425" spans="1:5" x14ac:dyDescent="0.2">
      <c r="A425" t="s">
        <v>689</v>
      </c>
      <c r="B425" s="5">
        <v>33482</v>
      </c>
      <c r="C425" s="2" t="s">
        <v>266</v>
      </c>
      <c r="D425" s="2" t="s">
        <v>267</v>
      </c>
      <c r="E425" s="2" t="s">
        <v>260</v>
      </c>
    </row>
    <row r="426" spans="1:5" x14ac:dyDescent="0.2">
      <c r="A426" t="s">
        <v>690</v>
      </c>
      <c r="B426" s="5">
        <v>36120</v>
      </c>
      <c r="C426" s="2" t="s">
        <v>258</v>
      </c>
      <c r="D426" s="2" t="s">
        <v>275</v>
      </c>
      <c r="E426" s="2" t="s">
        <v>260</v>
      </c>
    </row>
    <row r="427" spans="1:5" x14ac:dyDescent="0.2">
      <c r="A427" t="s">
        <v>691</v>
      </c>
      <c r="B427" s="5">
        <v>39375</v>
      </c>
      <c r="C427" s="2" t="s">
        <v>258</v>
      </c>
      <c r="D427" s="2" t="s">
        <v>267</v>
      </c>
      <c r="E427" s="2" t="s">
        <v>260</v>
      </c>
    </row>
    <row r="428" spans="1:5" x14ac:dyDescent="0.2">
      <c r="A428" t="s">
        <v>692</v>
      </c>
      <c r="B428" s="5">
        <v>29362</v>
      </c>
      <c r="C428" s="2" t="s">
        <v>266</v>
      </c>
      <c r="D428" s="2" t="s">
        <v>267</v>
      </c>
      <c r="E428" s="2" t="s">
        <v>260</v>
      </c>
    </row>
    <row r="429" spans="1:5" x14ac:dyDescent="0.2">
      <c r="A429" t="s">
        <v>693</v>
      </c>
      <c r="B429" s="5">
        <v>40696</v>
      </c>
      <c r="C429" s="2" t="s">
        <v>264</v>
      </c>
      <c r="D429" s="2" t="s">
        <v>259</v>
      </c>
      <c r="E429" s="2" t="s">
        <v>260</v>
      </c>
    </row>
    <row r="430" spans="1:5" x14ac:dyDescent="0.2">
      <c r="A430" t="s">
        <v>694</v>
      </c>
      <c r="B430" s="5">
        <v>34832</v>
      </c>
      <c r="C430" s="2" t="s">
        <v>264</v>
      </c>
      <c r="D430" s="2" t="s">
        <v>259</v>
      </c>
      <c r="E430" s="2" t="s">
        <v>260</v>
      </c>
    </row>
    <row r="431" spans="1:5" x14ac:dyDescent="0.2">
      <c r="A431" t="s">
        <v>695</v>
      </c>
      <c r="B431" s="5">
        <v>37184</v>
      </c>
      <c r="C431" s="2" t="s">
        <v>266</v>
      </c>
      <c r="D431" s="2" t="s">
        <v>259</v>
      </c>
      <c r="E431" s="2" t="s">
        <v>260</v>
      </c>
    </row>
    <row r="432" spans="1:5" x14ac:dyDescent="0.2">
      <c r="A432" t="s">
        <v>696</v>
      </c>
      <c r="B432" s="5">
        <v>38657</v>
      </c>
      <c r="C432" s="2" t="s">
        <v>266</v>
      </c>
      <c r="D432" s="2" t="s">
        <v>259</v>
      </c>
      <c r="E432" s="2" t="s">
        <v>260</v>
      </c>
    </row>
    <row r="433" spans="1:5" x14ac:dyDescent="0.2">
      <c r="A433" t="s">
        <v>697</v>
      </c>
      <c r="B433" s="5">
        <v>39734</v>
      </c>
      <c r="C433" s="2" t="s">
        <v>258</v>
      </c>
      <c r="D433" s="2" t="s">
        <v>275</v>
      </c>
      <c r="E433" s="2" t="s">
        <v>260</v>
      </c>
    </row>
    <row r="434" spans="1:5" x14ac:dyDescent="0.2">
      <c r="A434" t="s">
        <v>698</v>
      </c>
      <c r="B434" s="5">
        <v>29582</v>
      </c>
      <c r="C434" s="2" t="s">
        <v>264</v>
      </c>
      <c r="D434" s="2" t="s">
        <v>275</v>
      </c>
      <c r="E434" s="2" t="s">
        <v>260</v>
      </c>
    </row>
    <row r="435" spans="1:5" x14ac:dyDescent="0.2">
      <c r="A435" t="s">
        <v>699</v>
      </c>
      <c r="B435" s="5">
        <v>29837</v>
      </c>
      <c r="C435" s="2" t="s">
        <v>266</v>
      </c>
      <c r="D435" s="2" t="s">
        <v>259</v>
      </c>
      <c r="E435" s="2" t="s">
        <v>260</v>
      </c>
    </row>
    <row r="436" spans="1:5" x14ac:dyDescent="0.2">
      <c r="A436" t="s">
        <v>700</v>
      </c>
      <c r="B436" s="5">
        <v>34682</v>
      </c>
      <c r="C436" s="2" t="s">
        <v>266</v>
      </c>
      <c r="D436" s="2" t="s">
        <v>275</v>
      </c>
      <c r="E436" s="2" t="s">
        <v>260</v>
      </c>
    </row>
    <row r="437" spans="1:5" x14ac:dyDescent="0.2">
      <c r="A437" t="s">
        <v>701</v>
      </c>
      <c r="B437" s="5">
        <v>28776</v>
      </c>
      <c r="C437" s="2" t="s">
        <v>258</v>
      </c>
      <c r="D437" s="2" t="s">
        <v>259</v>
      </c>
      <c r="E437" s="2" t="s">
        <v>260</v>
      </c>
    </row>
    <row r="438" spans="1:5" x14ac:dyDescent="0.2">
      <c r="A438" t="s">
        <v>702</v>
      </c>
      <c r="B438" s="5">
        <v>39379</v>
      </c>
      <c r="C438" s="2" t="s">
        <v>258</v>
      </c>
      <c r="D438" s="2" t="s">
        <v>267</v>
      </c>
      <c r="E438" s="2" t="s">
        <v>260</v>
      </c>
    </row>
    <row r="439" spans="1:5" x14ac:dyDescent="0.2">
      <c r="A439" t="s">
        <v>703</v>
      </c>
      <c r="B439" s="5">
        <v>40926</v>
      </c>
      <c r="C439" s="2" t="s">
        <v>279</v>
      </c>
      <c r="D439" s="2" t="s">
        <v>275</v>
      </c>
      <c r="E439" s="2" t="s">
        <v>262</v>
      </c>
    </row>
    <row r="440" spans="1:5" x14ac:dyDescent="0.2">
      <c r="A440" t="s">
        <v>704</v>
      </c>
      <c r="B440" s="5">
        <v>39480</v>
      </c>
      <c r="C440" s="2" t="s">
        <v>266</v>
      </c>
      <c r="D440" s="2" t="s">
        <v>275</v>
      </c>
      <c r="E440" s="2" t="s">
        <v>260</v>
      </c>
    </row>
    <row r="441" spans="1:5" x14ac:dyDescent="0.2">
      <c r="A441" t="s">
        <v>705</v>
      </c>
      <c r="B441" s="5">
        <v>36431</v>
      </c>
      <c r="C441" s="2" t="s">
        <v>279</v>
      </c>
      <c r="D441" s="2" t="s">
        <v>267</v>
      </c>
      <c r="E441" s="2" t="s">
        <v>260</v>
      </c>
    </row>
    <row r="442" spans="1:5" x14ac:dyDescent="0.2">
      <c r="A442" t="s">
        <v>706</v>
      </c>
      <c r="B442" s="5">
        <v>40374</v>
      </c>
      <c r="C442" s="2" t="s">
        <v>266</v>
      </c>
      <c r="D442" s="2" t="s">
        <v>259</v>
      </c>
      <c r="E442" s="2" t="s">
        <v>260</v>
      </c>
    </row>
    <row r="443" spans="1:5" x14ac:dyDescent="0.2">
      <c r="A443" t="s">
        <v>707</v>
      </c>
      <c r="B443" s="5">
        <v>32642</v>
      </c>
      <c r="C443" s="2" t="s">
        <v>258</v>
      </c>
      <c r="D443" s="2" t="s">
        <v>259</v>
      </c>
      <c r="E443" s="2" t="s">
        <v>260</v>
      </c>
    </row>
    <row r="444" spans="1:5" x14ac:dyDescent="0.2">
      <c r="A444" t="s">
        <v>708</v>
      </c>
      <c r="B444" s="5">
        <v>28013</v>
      </c>
      <c r="C444" s="2" t="s">
        <v>264</v>
      </c>
      <c r="D444" s="2" t="s">
        <v>267</v>
      </c>
      <c r="E444" s="2" t="s">
        <v>260</v>
      </c>
    </row>
    <row r="445" spans="1:5" x14ac:dyDescent="0.2">
      <c r="A445" t="s">
        <v>709</v>
      </c>
      <c r="B445" s="5">
        <v>29125</v>
      </c>
      <c r="C445" s="2" t="s">
        <v>279</v>
      </c>
      <c r="D445" s="2" t="s">
        <v>259</v>
      </c>
      <c r="E445" s="2" t="s">
        <v>260</v>
      </c>
    </row>
    <row r="446" spans="1:5" x14ac:dyDescent="0.2">
      <c r="A446" t="s">
        <v>710</v>
      </c>
      <c r="B446" s="5">
        <v>26736</v>
      </c>
      <c r="C446" s="2" t="s">
        <v>279</v>
      </c>
      <c r="D446" s="2" t="s">
        <v>259</v>
      </c>
      <c r="E446" s="2" t="s">
        <v>260</v>
      </c>
    </row>
    <row r="447" spans="1:5" x14ac:dyDescent="0.2">
      <c r="A447" t="s">
        <v>711</v>
      </c>
      <c r="B447" s="5">
        <v>38512</v>
      </c>
      <c r="C447" s="2" t="s">
        <v>266</v>
      </c>
      <c r="D447" s="2" t="s">
        <v>275</v>
      </c>
      <c r="E447" s="2" t="s">
        <v>272</v>
      </c>
    </row>
    <row r="448" spans="1:5" x14ac:dyDescent="0.2">
      <c r="A448" t="s">
        <v>712</v>
      </c>
      <c r="B448" s="5">
        <v>36471</v>
      </c>
      <c r="C448" s="2" t="s">
        <v>266</v>
      </c>
      <c r="D448" s="2" t="s">
        <v>259</v>
      </c>
      <c r="E448" s="2" t="s">
        <v>260</v>
      </c>
    </row>
    <row r="449" spans="1:5" x14ac:dyDescent="0.2">
      <c r="A449" t="s">
        <v>713</v>
      </c>
      <c r="B449" s="5">
        <v>39446</v>
      </c>
      <c r="C449" s="2" t="s">
        <v>258</v>
      </c>
      <c r="D449" s="2" t="s">
        <v>267</v>
      </c>
      <c r="E449" s="2" t="s">
        <v>260</v>
      </c>
    </row>
    <row r="450" spans="1:5" x14ac:dyDescent="0.2">
      <c r="A450" t="s">
        <v>714</v>
      </c>
      <c r="B450" s="5">
        <v>34508</v>
      </c>
      <c r="C450" s="2" t="s">
        <v>279</v>
      </c>
      <c r="D450" s="2" t="s">
        <v>259</v>
      </c>
      <c r="E450" s="2" t="s">
        <v>262</v>
      </c>
    </row>
    <row r="451" spans="1:5" x14ac:dyDescent="0.2">
      <c r="A451" t="s">
        <v>715</v>
      </c>
      <c r="B451" s="5">
        <v>36765</v>
      </c>
      <c r="C451" s="2" t="s">
        <v>266</v>
      </c>
      <c r="D451" s="2" t="s">
        <v>275</v>
      </c>
      <c r="E451" s="2" t="s">
        <v>260</v>
      </c>
    </row>
    <row r="452" spans="1:5" x14ac:dyDescent="0.2">
      <c r="A452" t="s">
        <v>716</v>
      </c>
      <c r="B452" s="5">
        <v>32421</v>
      </c>
      <c r="C452" s="2" t="s">
        <v>258</v>
      </c>
      <c r="D452" s="2" t="s">
        <v>267</v>
      </c>
      <c r="E452" s="2" t="s">
        <v>260</v>
      </c>
    </row>
    <row r="453" spans="1:5" x14ac:dyDescent="0.2">
      <c r="A453" t="s">
        <v>717</v>
      </c>
      <c r="B453" s="5">
        <v>36394</v>
      </c>
      <c r="C453" s="2" t="s">
        <v>279</v>
      </c>
      <c r="D453" s="2" t="s">
        <v>259</v>
      </c>
      <c r="E453" s="2" t="s">
        <v>260</v>
      </c>
    </row>
    <row r="454" spans="1:5" x14ac:dyDescent="0.2">
      <c r="A454" t="s">
        <v>718</v>
      </c>
      <c r="B454" s="5">
        <v>38354</v>
      </c>
      <c r="C454" s="2" t="s">
        <v>264</v>
      </c>
      <c r="D454" s="2" t="s">
        <v>259</v>
      </c>
      <c r="E454" s="2" t="s">
        <v>260</v>
      </c>
    </row>
    <row r="455" spans="1:5" x14ac:dyDescent="0.2">
      <c r="A455" t="s">
        <v>719</v>
      </c>
      <c r="B455" s="5">
        <v>37502</v>
      </c>
      <c r="C455" s="2" t="s">
        <v>264</v>
      </c>
      <c r="D455" s="2" t="s">
        <v>259</v>
      </c>
      <c r="E455" s="2" t="s">
        <v>260</v>
      </c>
    </row>
    <row r="456" spans="1:5" x14ac:dyDescent="0.2">
      <c r="A456" t="s">
        <v>720</v>
      </c>
      <c r="B456" s="5">
        <v>40064</v>
      </c>
      <c r="C456" s="2" t="s">
        <v>258</v>
      </c>
      <c r="D456" s="2" t="s">
        <v>267</v>
      </c>
      <c r="E456" s="2" t="s">
        <v>260</v>
      </c>
    </row>
    <row r="457" spans="1:5" x14ac:dyDescent="0.2">
      <c r="A457" t="s">
        <v>721</v>
      </c>
      <c r="B457" s="5">
        <v>40606</v>
      </c>
      <c r="C457" s="2" t="s">
        <v>279</v>
      </c>
      <c r="D457" s="2" t="s">
        <v>259</v>
      </c>
      <c r="E457" s="2" t="s">
        <v>260</v>
      </c>
    </row>
    <row r="458" spans="1:5" x14ac:dyDescent="0.2">
      <c r="A458" t="s">
        <v>722</v>
      </c>
      <c r="B458" s="5">
        <v>33744</v>
      </c>
      <c r="C458" s="2" t="s">
        <v>264</v>
      </c>
      <c r="D458" s="2" t="s">
        <v>259</v>
      </c>
      <c r="E458" s="2" t="s">
        <v>262</v>
      </c>
    </row>
    <row r="459" spans="1:5" x14ac:dyDescent="0.2">
      <c r="A459" t="s">
        <v>723</v>
      </c>
      <c r="B459" s="5">
        <v>40226</v>
      </c>
      <c r="C459" s="2" t="s">
        <v>279</v>
      </c>
      <c r="D459" s="2" t="s">
        <v>259</v>
      </c>
      <c r="E459" s="2" t="s">
        <v>260</v>
      </c>
    </row>
    <row r="460" spans="1:5" x14ac:dyDescent="0.2">
      <c r="A460" t="s">
        <v>724</v>
      </c>
      <c r="B460" s="5">
        <v>39764</v>
      </c>
      <c r="C460" s="2" t="s">
        <v>264</v>
      </c>
      <c r="D460" s="2" t="s">
        <v>259</v>
      </c>
      <c r="E460" s="2" t="s">
        <v>260</v>
      </c>
    </row>
    <row r="461" spans="1:5" x14ac:dyDescent="0.2">
      <c r="A461" t="s">
        <v>725</v>
      </c>
      <c r="B461" s="5">
        <v>37143</v>
      </c>
      <c r="C461" s="2" t="s">
        <v>279</v>
      </c>
      <c r="D461" s="2" t="s">
        <v>267</v>
      </c>
      <c r="E461" s="2" t="s">
        <v>260</v>
      </c>
    </row>
    <row r="462" spans="1:5" x14ac:dyDescent="0.2">
      <c r="A462" t="s">
        <v>726</v>
      </c>
      <c r="B462" s="5">
        <v>40320</v>
      </c>
      <c r="C462" s="2" t="s">
        <v>279</v>
      </c>
      <c r="D462" s="2" t="s">
        <v>267</v>
      </c>
      <c r="E462" s="2" t="s">
        <v>262</v>
      </c>
    </row>
    <row r="463" spans="1:5" x14ac:dyDescent="0.2">
      <c r="A463" t="s">
        <v>727</v>
      </c>
      <c r="B463" s="5">
        <v>38306</v>
      </c>
      <c r="C463" s="2" t="s">
        <v>266</v>
      </c>
      <c r="D463" s="2" t="s">
        <v>259</v>
      </c>
      <c r="E463" s="2" t="s">
        <v>262</v>
      </c>
    </row>
    <row r="464" spans="1:5" x14ac:dyDescent="0.2">
      <c r="A464" t="s">
        <v>728</v>
      </c>
      <c r="B464" s="5">
        <v>36931</v>
      </c>
      <c r="C464" s="2" t="s">
        <v>279</v>
      </c>
      <c r="D464" s="2" t="s">
        <v>267</v>
      </c>
      <c r="E464" s="2" t="s">
        <v>260</v>
      </c>
    </row>
    <row r="465" spans="1:5" x14ac:dyDescent="0.2">
      <c r="A465" t="s">
        <v>729</v>
      </c>
      <c r="B465" s="5">
        <v>29377</v>
      </c>
      <c r="C465" s="2" t="s">
        <v>266</v>
      </c>
      <c r="D465" s="2" t="s">
        <v>267</v>
      </c>
      <c r="E465" s="2" t="s">
        <v>260</v>
      </c>
    </row>
    <row r="466" spans="1:5" x14ac:dyDescent="0.2">
      <c r="A466" t="s">
        <v>730</v>
      </c>
      <c r="B466" s="5">
        <v>39388</v>
      </c>
      <c r="C466" s="2" t="s">
        <v>258</v>
      </c>
      <c r="D466" s="2" t="s">
        <v>275</v>
      </c>
      <c r="E466" s="2" t="s">
        <v>260</v>
      </c>
    </row>
    <row r="467" spans="1:5" x14ac:dyDescent="0.2">
      <c r="A467" t="s">
        <v>731</v>
      </c>
      <c r="B467" s="5">
        <v>33594</v>
      </c>
      <c r="C467" s="2" t="s">
        <v>266</v>
      </c>
      <c r="D467" s="2" t="s">
        <v>267</v>
      </c>
      <c r="E467" s="2" t="s">
        <v>260</v>
      </c>
    </row>
    <row r="468" spans="1:5" x14ac:dyDescent="0.2">
      <c r="A468" t="s">
        <v>732</v>
      </c>
      <c r="B468" s="5">
        <v>30366</v>
      </c>
      <c r="C468" s="2" t="s">
        <v>258</v>
      </c>
      <c r="D468" s="2" t="s">
        <v>275</v>
      </c>
      <c r="E468" s="2" t="s">
        <v>260</v>
      </c>
    </row>
    <row r="469" spans="1:5" x14ac:dyDescent="0.2">
      <c r="A469" t="s">
        <v>733</v>
      </c>
      <c r="B469" s="5">
        <v>28682</v>
      </c>
      <c r="C469" s="2" t="s">
        <v>264</v>
      </c>
      <c r="D469" s="2" t="s">
        <v>259</v>
      </c>
      <c r="E469" s="2" t="s">
        <v>272</v>
      </c>
    </row>
    <row r="470" spans="1:5" x14ac:dyDescent="0.2">
      <c r="A470" t="s">
        <v>734</v>
      </c>
      <c r="B470" s="5">
        <v>26975</v>
      </c>
      <c r="C470" s="2" t="s">
        <v>279</v>
      </c>
      <c r="D470" s="2" t="s">
        <v>275</v>
      </c>
      <c r="E470" s="2" t="s">
        <v>260</v>
      </c>
    </row>
    <row r="471" spans="1:5" x14ac:dyDescent="0.2">
      <c r="A471" t="s">
        <v>735</v>
      </c>
      <c r="B471" s="5">
        <v>39906</v>
      </c>
      <c r="C471" s="2" t="s">
        <v>258</v>
      </c>
      <c r="D471" s="2" t="s">
        <v>267</v>
      </c>
      <c r="E471" s="2" t="s">
        <v>260</v>
      </c>
    </row>
    <row r="472" spans="1:5" x14ac:dyDescent="0.2">
      <c r="A472" t="s">
        <v>736</v>
      </c>
      <c r="B472" s="5">
        <v>32034</v>
      </c>
      <c r="C472" s="2" t="s">
        <v>264</v>
      </c>
      <c r="D472" s="2" t="s">
        <v>259</v>
      </c>
      <c r="E472" s="2" t="s">
        <v>260</v>
      </c>
    </row>
    <row r="473" spans="1:5" x14ac:dyDescent="0.2">
      <c r="A473" t="s">
        <v>737</v>
      </c>
      <c r="B473" s="5">
        <v>37200</v>
      </c>
      <c r="C473" s="2" t="s">
        <v>266</v>
      </c>
      <c r="D473" s="2" t="s">
        <v>259</v>
      </c>
      <c r="E473" s="2" t="s">
        <v>260</v>
      </c>
    </row>
    <row r="474" spans="1:5" x14ac:dyDescent="0.2">
      <c r="A474" t="s">
        <v>738</v>
      </c>
      <c r="B474" s="5">
        <v>31925</v>
      </c>
      <c r="C474" s="2" t="s">
        <v>279</v>
      </c>
      <c r="D474" s="2" t="s">
        <v>267</v>
      </c>
      <c r="E474" s="2" t="s">
        <v>260</v>
      </c>
    </row>
    <row r="475" spans="1:5" x14ac:dyDescent="0.2">
      <c r="A475" t="s">
        <v>739</v>
      </c>
      <c r="B475" s="5">
        <v>38307</v>
      </c>
      <c r="C475" s="2" t="s">
        <v>258</v>
      </c>
      <c r="D475" s="2" t="s">
        <v>259</v>
      </c>
      <c r="E475" s="2" t="s">
        <v>260</v>
      </c>
    </row>
    <row r="476" spans="1:5" x14ac:dyDescent="0.2">
      <c r="A476" t="s">
        <v>740</v>
      </c>
      <c r="B476" s="5">
        <v>31241</v>
      </c>
      <c r="C476" s="2" t="s">
        <v>279</v>
      </c>
      <c r="D476" s="2" t="s">
        <v>259</v>
      </c>
      <c r="E476" s="2" t="s">
        <v>260</v>
      </c>
    </row>
    <row r="477" spans="1:5" x14ac:dyDescent="0.2">
      <c r="A477" t="s">
        <v>741</v>
      </c>
      <c r="B477" s="5">
        <v>33773</v>
      </c>
      <c r="C477" s="2" t="s">
        <v>266</v>
      </c>
      <c r="D477" s="2" t="s">
        <v>259</v>
      </c>
      <c r="E477" s="2" t="s">
        <v>260</v>
      </c>
    </row>
    <row r="478" spans="1:5" x14ac:dyDescent="0.2">
      <c r="A478" t="s">
        <v>742</v>
      </c>
      <c r="B478" s="5">
        <v>37649</v>
      </c>
      <c r="C478" s="2" t="s">
        <v>266</v>
      </c>
      <c r="D478" s="2" t="s">
        <v>259</v>
      </c>
      <c r="E478" s="2" t="s">
        <v>260</v>
      </c>
    </row>
    <row r="479" spans="1:5" x14ac:dyDescent="0.2">
      <c r="A479" t="s">
        <v>743</v>
      </c>
      <c r="B479" s="5">
        <v>32996</v>
      </c>
      <c r="C479" s="2" t="s">
        <v>279</v>
      </c>
      <c r="D479" s="2" t="s">
        <v>275</v>
      </c>
      <c r="E479" s="2" t="s">
        <v>260</v>
      </c>
    </row>
    <row r="480" spans="1:5" x14ac:dyDescent="0.2">
      <c r="A480" t="s">
        <v>744</v>
      </c>
      <c r="B480" s="5">
        <v>37500</v>
      </c>
      <c r="C480" s="2" t="s">
        <v>258</v>
      </c>
      <c r="D480" s="2" t="s">
        <v>259</v>
      </c>
      <c r="E480" s="2" t="s">
        <v>260</v>
      </c>
    </row>
    <row r="481" spans="1:5" x14ac:dyDescent="0.2">
      <c r="A481" t="s">
        <v>745</v>
      </c>
      <c r="B481" s="5">
        <v>36101</v>
      </c>
      <c r="C481" s="2" t="s">
        <v>266</v>
      </c>
      <c r="D481" s="2" t="s">
        <v>275</v>
      </c>
      <c r="E481" s="2" t="s">
        <v>260</v>
      </c>
    </row>
    <row r="482" spans="1:5" x14ac:dyDescent="0.2">
      <c r="A482" t="s">
        <v>746</v>
      </c>
      <c r="B482" s="5">
        <v>38760</v>
      </c>
      <c r="C482" s="2" t="s">
        <v>266</v>
      </c>
      <c r="D482" s="2" t="s">
        <v>259</v>
      </c>
      <c r="E482" s="2" t="s">
        <v>260</v>
      </c>
    </row>
    <row r="483" spans="1:5" x14ac:dyDescent="0.2">
      <c r="A483" t="s">
        <v>747</v>
      </c>
      <c r="B483" s="5">
        <v>26341</v>
      </c>
      <c r="C483" s="2" t="s">
        <v>258</v>
      </c>
      <c r="D483" s="2" t="s">
        <v>259</v>
      </c>
      <c r="E483" s="2" t="s">
        <v>260</v>
      </c>
    </row>
    <row r="484" spans="1:5" x14ac:dyDescent="0.2">
      <c r="A484" t="s">
        <v>748</v>
      </c>
      <c r="B484" s="5">
        <v>37267</v>
      </c>
      <c r="C484" s="2" t="s">
        <v>264</v>
      </c>
      <c r="D484" s="2" t="s">
        <v>267</v>
      </c>
      <c r="E484" s="2" t="s">
        <v>262</v>
      </c>
    </row>
    <row r="485" spans="1:5" x14ac:dyDescent="0.2">
      <c r="A485" t="s">
        <v>749</v>
      </c>
      <c r="B485" s="5">
        <v>35775</v>
      </c>
      <c r="C485" s="2" t="s">
        <v>279</v>
      </c>
      <c r="D485" s="2" t="s">
        <v>267</v>
      </c>
      <c r="E485" s="2" t="s">
        <v>260</v>
      </c>
    </row>
    <row r="486" spans="1:5" x14ac:dyDescent="0.2">
      <c r="A486" t="s">
        <v>750</v>
      </c>
      <c r="B486" s="5">
        <v>37171</v>
      </c>
      <c r="C486" s="2" t="s">
        <v>264</v>
      </c>
      <c r="D486" s="2" t="s">
        <v>267</v>
      </c>
      <c r="E486" s="2" t="s">
        <v>260</v>
      </c>
    </row>
    <row r="487" spans="1:5" x14ac:dyDescent="0.2">
      <c r="A487" t="s">
        <v>751</v>
      </c>
      <c r="B487" s="5">
        <v>31583</v>
      </c>
      <c r="C487" s="2" t="s">
        <v>279</v>
      </c>
      <c r="D487" s="2" t="s">
        <v>267</v>
      </c>
      <c r="E487" s="2" t="s">
        <v>260</v>
      </c>
    </row>
    <row r="488" spans="1:5" x14ac:dyDescent="0.2">
      <c r="A488" t="s">
        <v>752</v>
      </c>
      <c r="B488" s="5">
        <v>39558</v>
      </c>
      <c r="C488" s="2" t="s">
        <v>264</v>
      </c>
      <c r="D488" s="2" t="s">
        <v>267</v>
      </c>
      <c r="E488" s="2" t="s">
        <v>260</v>
      </c>
    </row>
    <row r="489" spans="1:5" x14ac:dyDescent="0.2">
      <c r="A489" t="s">
        <v>753</v>
      </c>
      <c r="B489" s="5">
        <v>32049</v>
      </c>
      <c r="C489" s="2" t="s">
        <v>279</v>
      </c>
      <c r="D489" s="2" t="s">
        <v>259</v>
      </c>
      <c r="E489" s="2" t="s">
        <v>260</v>
      </c>
    </row>
    <row r="490" spans="1:5" x14ac:dyDescent="0.2">
      <c r="A490" t="s">
        <v>754</v>
      </c>
      <c r="B490" s="5">
        <v>39905</v>
      </c>
      <c r="C490" s="2" t="s">
        <v>258</v>
      </c>
      <c r="D490" s="2" t="s">
        <v>275</v>
      </c>
      <c r="E490" s="2" t="s">
        <v>260</v>
      </c>
    </row>
    <row r="491" spans="1:5" x14ac:dyDescent="0.2">
      <c r="A491" t="s">
        <v>755</v>
      </c>
      <c r="B491" s="5">
        <v>28582</v>
      </c>
      <c r="C491" s="2" t="s">
        <v>264</v>
      </c>
      <c r="D491" s="2" t="s">
        <v>259</v>
      </c>
      <c r="E491" s="2" t="s">
        <v>260</v>
      </c>
    </row>
    <row r="492" spans="1:5" x14ac:dyDescent="0.2">
      <c r="A492" t="s">
        <v>756</v>
      </c>
      <c r="B492" s="5">
        <v>34422</v>
      </c>
      <c r="C492" s="2" t="s">
        <v>264</v>
      </c>
      <c r="D492" s="2" t="s">
        <v>267</v>
      </c>
      <c r="E492" s="2" t="s">
        <v>260</v>
      </c>
    </row>
    <row r="493" spans="1:5" x14ac:dyDescent="0.2">
      <c r="A493" t="s">
        <v>757</v>
      </c>
      <c r="B493" s="5">
        <v>35587</v>
      </c>
      <c r="C493" s="2" t="s">
        <v>258</v>
      </c>
      <c r="D493" s="2" t="s">
        <v>267</v>
      </c>
      <c r="E493" s="2" t="s">
        <v>260</v>
      </c>
    </row>
    <row r="494" spans="1:5" x14ac:dyDescent="0.2">
      <c r="A494" t="s">
        <v>758</v>
      </c>
      <c r="B494" s="5">
        <v>36914</v>
      </c>
      <c r="C494" s="2" t="s">
        <v>258</v>
      </c>
      <c r="D494" s="2" t="s">
        <v>267</v>
      </c>
      <c r="E494" s="2" t="s">
        <v>260</v>
      </c>
    </row>
    <row r="495" spans="1:5" x14ac:dyDescent="0.2">
      <c r="A495" t="s">
        <v>759</v>
      </c>
      <c r="B495" s="5">
        <v>30141</v>
      </c>
      <c r="C495" s="2" t="s">
        <v>279</v>
      </c>
      <c r="D495" s="2" t="s">
        <v>275</v>
      </c>
      <c r="E495" s="2" t="s">
        <v>260</v>
      </c>
    </row>
    <row r="496" spans="1:5" x14ac:dyDescent="0.2">
      <c r="A496" t="s">
        <v>760</v>
      </c>
      <c r="B496" s="5">
        <v>30613</v>
      </c>
      <c r="C496" s="2" t="s">
        <v>264</v>
      </c>
      <c r="D496" s="2" t="s">
        <v>267</v>
      </c>
      <c r="E496" s="2" t="s">
        <v>260</v>
      </c>
    </row>
    <row r="497" spans="1:5" x14ac:dyDescent="0.2">
      <c r="A497" t="s">
        <v>761</v>
      </c>
      <c r="B497" s="5">
        <v>36525</v>
      </c>
      <c r="C497" s="2" t="s">
        <v>264</v>
      </c>
      <c r="D497" s="2" t="s">
        <v>259</v>
      </c>
      <c r="E497" s="2" t="s">
        <v>260</v>
      </c>
    </row>
    <row r="498" spans="1:5" x14ac:dyDescent="0.2">
      <c r="A498" t="s">
        <v>762</v>
      </c>
      <c r="B498" s="5">
        <v>26857</v>
      </c>
      <c r="C498" s="2" t="s">
        <v>258</v>
      </c>
      <c r="D498" s="2" t="s">
        <v>267</v>
      </c>
      <c r="E498" s="2" t="s">
        <v>262</v>
      </c>
    </row>
    <row r="499" spans="1:5" x14ac:dyDescent="0.2">
      <c r="A499" t="s">
        <v>763</v>
      </c>
      <c r="B499" s="5">
        <v>39382</v>
      </c>
      <c r="C499" s="2" t="s">
        <v>258</v>
      </c>
      <c r="D499" s="2" t="s">
        <v>267</v>
      </c>
      <c r="E499" s="2" t="s">
        <v>260</v>
      </c>
    </row>
    <row r="500" spans="1:5" x14ac:dyDescent="0.2">
      <c r="A500" t="s">
        <v>764</v>
      </c>
      <c r="B500" s="5">
        <v>33595</v>
      </c>
      <c r="C500" s="2" t="s">
        <v>258</v>
      </c>
      <c r="D500" s="2" t="s">
        <v>267</v>
      </c>
      <c r="E500" s="2" t="s">
        <v>260</v>
      </c>
    </row>
    <row r="501" spans="1:5" x14ac:dyDescent="0.2">
      <c r="A501" t="s">
        <v>765</v>
      </c>
      <c r="B501" s="5">
        <v>32453</v>
      </c>
      <c r="C501" s="2" t="s">
        <v>264</v>
      </c>
      <c r="D501" s="2" t="s">
        <v>275</v>
      </c>
      <c r="E501" s="2" t="s">
        <v>260</v>
      </c>
    </row>
    <row r="502" spans="1:5" x14ac:dyDescent="0.2">
      <c r="A502" t="s">
        <v>766</v>
      </c>
      <c r="B502" s="5">
        <v>32273</v>
      </c>
      <c r="C502" s="2" t="s">
        <v>279</v>
      </c>
      <c r="D502" s="2" t="s">
        <v>259</v>
      </c>
      <c r="E502" s="2" t="s">
        <v>272</v>
      </c>
    </row>
    <row r="503" spans="1:5" x14ac:dyDescent="0.2">
      <c r="A503" t="s">
        <v>767</v>
      </c>
      <c r="B503" s="5">
        <v>39639</v>
      </c>
      <c r="C503" s="2" t="s">
        <v>266</v>
      </c>
      <c r="D503" s="2" t="s">
        <v>259</v>
      </c>
      <c r="E503" s="2" t="s">
        <v>260</v>
      </c>
    </row>
    <row r="504" spans="1:5" x14ac:dyDescent="0.2">
      <c r="A504" t="s">
        <v>768</v>
      </c>
      <c r="B504" s="5">
        <v>30681</v>
      </c>
      <c r="C504" s="2" t="s">
        <v>264</v>
      </c>
      <c r="D504" s="2" t="s">
        <v>267</v>
      </c>
      <c r="E504" s="2" t="s">
        <v>260</v>
      </c>
    </row>
    <row r="505" spans="1:5" x14ac:dyDescent="0.2">
      <c r="A505" t="s">
        <v>769</v>
      </c>
      <c r="B505" s="5">
        <v>38023</v>
      </c>
      <c r="C505" s="2" t="s">
        <v>266</v>
      </c>
      <c r="D505" s="2" t="s">
        <v>259</v>
      </c>
      <c r="E505" s="2" t="s">
        <v>260</v>
      </c>
    </row>
    <row r="506" spans="1:5" x14ac:dyDescent="0.2">
      <c r="A506" t="s">
        <v>770</v>
      </c>
      <c r="B506" s="5">
        <v>34184</v>
      </c>
      <c r="C506" s="2" t="s">
        <v>264</v>
      </c>
      <c r="D506" s="2" t="s">
        <v>267</v>
      </c>
      <c r="E506" s="2" t="s">
        <v>260</v>
      </c>
    </row>
    <row r="507" spans="1:5" x14ac:dyDescent="0.2">
      <c r="A507" t="s">
        <v>771</v>
      </c>
      <c r="B507" s="5">
        <v>30600</v>
      </c>
      <c r="C507" s="2" t="s">
        <v>266</v>
      </c>
      <c r="D507" s="2" t="s">
        <v>259</v>
      </c>
      <c r="E507" s="2" t="s">
        <v>260</v>
      </c>
    </row>
    <row r="508" spans="1:5" x14ac:dyDescent="0.2">
      <c r="A508" t="s">
        <v>772</v>
      </c>
      <c r="B508" s="5">
        <v>36249</v>
      </c>
      <c r="C508" s="2" t="s">
        <v>266</v>
      </c>
      <c r="D508" s="2" t="s">
        <v>267</v>
      </c>
      <c r="E508" s="2" t="s">
        <v>260</v>
      </c>
    </row>
    <row r="509" spans="1:5" x14ac:dyDescent="0.2">
      <c r="A509" t="s">
        <v>773</v>
      </c>
      <c r="B509" s="5">
        <v>28977</v>
      </c>
      <c r="C509" s="2" t="s">
        <v>258</v>
      </c>
      <c r="D509" s="2" t="s">
        <v>259</v>
      </c>
      <c r="E509" s="2" t="s">
        <v>260</v>
      </c>
    </row>
    <row r="510" spans="1:5" x14ac:dyDescent="0.2">
      <c r="A510" t="s">
        <v>774</v>
      </c>
      <c r="B510" s="5">
        <v>39086</v>
      </c>
      <c r="C510" s="2" t="s">
        <v>258</v>
      </c>
      <c r="D510" s="2" t="s">
        <v>275</v>
      </c>
      <c r="E510" s="2" t="s">
        <v>260</v>
      </c>
    </row>
    <row r="511" spans="1:5" x14ac:dyDescent="0.2">
      <c r="A511" t="s">
        <v>775</v>
      </c>
      <c r="B511" s="5">
        <v>39951</v>
      </c>
      <c r="C511" s="2" t="s">
        <v>266</v>
      </c>
      <c r="D511" s="2" t="s">
        <v>259</v>
      </c>
      <c r="E511" s="2" t="s">
        <v>262</v>
      </c>
    </row>
    <row r="512" spans="1:5" x14ac:dyDescent="0.2">
      <c r="A512" t="s">
        <v>776</v>
      </c>
      <c r="B512" s="5">
        <v>40634</v>
      </c>
      <c r="C512" s="2" t="s">
        <v>258</v>
      </c>
      <c r="D512" s="2" t="s">
        <v>259</v>
      </c>
      <c r="E512" s="2" t="s">
        <v>262</v>
      </c>
    </row>
    <row r="513" spans="1:5" x14ac:dyDescent="0.2">
      <c r="A513" t="s">
        <v>777</v>
      </c>
      <c r="B513" s="5">
        <v>27901</v>
      </c>
      <c r="C513" s="2" t="s">
        <v>266</v>
      </c>
      <c r="D513" s="2" t="s">
        <v>267</v>
      </c>
      <c r="E513" s="2" t="s">
        <v>272</v>
      </c>
    </row>
    <row r="514" spans="1:5" x14ac:dyDescent="0.2">
      <c r="A514" t="s">
        <v>778</v>
      </c>
      <c r="B514" s="5">
        <v>26959</v>
      </c>
      <c r="C514" s="2" t="s">
        <v>266</v>
      </c>
      <c r="D514" s="2" t="s">
        <v>267</v>
      </c>
      <c r="E514" s="2" t="s">
        <v>260</v>
      </c>
    </row>
    <row r="515" spans="1:5" x14ac:dyDescent="0.2">
      <c r="A515" t="s">
        <v>779</v>
      </c>
      <c r="B515" s="5">
        <v>32311</v>
      </c>
      <c r="C515" s="2" t="s">
        <v>266</v>
      </c>
      <c r="D515" s="2" t="s">
        <v>259</v>
      </c>
      <c r="E515" s="2" t="s">
        <v>260</v>
      </c>
    </row>
    <row r="516" spans="1:5" x14ac:dyDescent="0.2">
      <c r="A516" t="s">
        <v>780</v>
      </c>
      <c r="B516" s="5">
        <v>39895</v>
      </c>
      <c r="C516" s="2" t="s">
        <v>266</v>
      </c>
      <c r="D516" s="2" t="s">
        <v>267</v>
      </c>
      <c r="E516" s="2" t="s">
        <v>262</v>
      </c>
    </row>
    <row r="517" spans="1:5" x14ac:dyDescent="0.2">
      <c r="A517" t="s">
        <v>781</v>
      </c>
      <c r="B517" s="5">
        <v>37591</v>
      </c>
      <c r="C517" s="2" t="s">
        <v>279</v>
      </c>
      <c r="D517" s="2" t="s">
        <v>259</v>
      </c>
      <c r="E517" s="2" t="s">
        <v>260</v>
      </c>
    </row>
    <row r="518" spans="1:5" x14ac:dyDescent="0.2">
      <c r="A518" t="s">
        <v>782</v>
      </c>
      <c r="B518" s="5">
        <v>26556</v>
      </c>
      <c r="C518" s="2" t="s">
        <v>266</v>
      </c>
      <c r="D518" s="2" t="s">
        <v>259</v>
      </c>
      <c r="E518" s="2" t="s">
        <v>260</v>
      </c>
    </row>
    <row r="519" spans="1:5" x14ac:dyDescent="0.2">
      <c r="A519" t="s">
        <v>783</v>
      </c>
      <c r="B519" s="5">
        <v>27502</v>
      </c>
      <c r="C519" s="2" t="s">
        <v>258</v>
      </c>
      <c r="D519" s="2" t="s">
        <v>259</v>
      </c>
      <c r="E519" s="2" t="s">
        <v>260</v>
      </c>
    </row>
    <row r="520" spans="1:5" x14ac:dyDescent="0.2">
      <c r="A520" t="s">
        <v>784</v>
      </c>
      <c r="B520" s="5">
        <v>31368</v>
      </c>
      <c r="C520" s="2" t="s">
        <v>279</v>
      </c>
      <c r="D520" s="2" t="s">
        <v>259</v>
      </c>
      <c r="E520" s="2" t="s">
        <v>260</v>
      </c>
    </row>
    <row r="521" spans="1:5" x14ac:dyDescent="0.2">
      <c r="A521" t="s">
        <v>785</v>
      </c>
      <c r="B521" s="5">
        <v>32524</v>
      </c>
      <c r="C521" s="2" t="s">
        <v>266</v>
      </c>
      <c r="D521" s="2" t="s">
        <v>267</v>
      </c>
      <c r="E521" s="2" t="s">
        <v>260</v>
      </c>
    </row>
    <row r="522" spans="1:5" x14ac:dyDescent="0.2">
      <c r="A522" t="s">
        <v>786</v>
      </c>
      <c r="B522" s="5">
        <v>33590</v>
      </c>
      <c r="C522" s="2" t="s">
        <v>264</v>
      </c>
      <c r="D522" s="2" t="s">
        <v>267</v>
      </c>
      <c r="E522" s="2" t="s">
        <v>260</v>
      </c>
    </row>
    <row r="523" spans="1:5" x14ac:dyDescent="0.2">
      <c r="A523" t="s">
        <v>787</v>
      </c>
      <c r="B523" s="5">
        <v>41059</v>
      </c>
      <c r="C523" s="2" t="s">
        <v>279</v>
      </c>
      <c r="D523" s="2" t="s">
        <v>259</v>
      </c>
      <c r="E523" s="2" t="s">
        <v>260</v>
      </c>
    </row>
    <row r="524" spans="1:5" x14ac:dyDescent="0.2">
      <c r="A524" t="s">
        <v>788</v>
      </c>
      <c r="B524" s="5">
        <v>34922</v>
      </c>
      <c r="C524" s="2" t="s">
        <v>264</v>
      </c>
      <c r="D524" s="2" t="s">
        <v>259</v>
      </c>
      <c r="E524" s="2" t="s">
        <v>260</v>
      </c>
    </row>
    <row r="525" spans="1:5" x14ac:dyDescent="0.2">
      <c r="A525" t="s">
        <v>789</v>
      </c>
      <c r="B525" s="5">
        <v>28895</v>
      </c>
      <c r="C525" s="2" t="s">
        <v>266</v>
      </c>
      <c r="D525" s="2" t="s">
        <v>267</v>
      </c>
      <c r="E525" s="2" t="s">
        <v>260</v>
      </c>
    </row>
    <row r="526" spans="1:5" x14ac:dyDescent="0.2">
      <c r="A526" t="s">
        <v>790</v>
      </c>
      <c r="B526" s="5">
        <v>34181</v>
      </c>
      <c r="C526" s="2" t="s">
        <v>266</v>
      </c>
      <c r="D526" s="2" t="s">
        <v>267</v>
      </c>
      <c r="E526" s="2" t="s">
        <v>262</v>
      </c>
    </row>
    <row r="527" spans="1:5" x14ac:dyDescent="0.2">
      <c r="A527" t="s">
        <v>791</v>
      </c>
      <c r="B527" s="5">
        <v>32703</v>
      </c>
      <c r="C527" s="2" t="s">
        <v>258</v>
      </c>
      <c r="D527" s="2" t="s">
        <v>267</v>
      </c>
      <c r="E527" s="2" t="s">
        <v>260</v>
      </c>
    </row>
    <row r="528" spans="1:5" x14ac:dyDescent="0.2">
      <c r="A528" t="s">
        <v>792</v>
      </c>
      <c r="B528" s="5">
        <v>34806</v>
      </c>
      <c r="C528" s="2" t="s">
        <v>264</v>
      </c>
      <c r="D528" s="2" t="s">
        <v>267</v>
      </c>
      <c r="E528" s="2" t="s">
        <v>260</v>
      </c>
    </row>
    <row r="529" spans="1:5" x14ac:dyDescent="0.2">
      <c r="A529" t="s">
        <v>793</v>
      </c>
      <c r="B529" s="5">
        <v>28293</v>
      </c>
      <c r="C529" s="2" t="s">
        <v>279</v>
      </c>
      <c r="D529" s="2" t="s">
        <v>275</v>
      </c>
      <c r="E529" s="2" t="s">
        <v>262</v>
      </c>
    </row>
    <row r="530" spans="1:5" x14ac:dyDescent="0.2">
      <c r="A530" t="s">
        <v>794</v>
      </c>
      <c r="B530" s="5">
        <v>40404</v>
      </c>
      <c r="C530" s="2" t="s">
        <v>264</v>
      </c>
      <c r="D530" s="2" t="s">
        <v>259</v>
      </c>
      <c r="E530" s="2" t="s">
        <v>260</v>
      </c>
    </row>
    <row r="531" spans="1:5" x14ac:dyDescent="0.2">
      <c r="A531" t="s">
        <v>795</v>
      </c>
      <c r="B531" s="5">
        <v>36586</v>
      </c>
      <c r="C531" s="2" t="s">
        <v>258</v>
      </c>
      <c r="D531" s="2" t="s">
        <v>259</v>
      </c>
      <c r="E531" s="2" t="s">
        <v>260</v>
      </c>
    </row>
    <row r="532" spans="1:5" x14ac:dyDescent="0.2">
      <c r="A532" t="s">
        <v>796</v>
      </c>
      <c r="B532" s="5">
        <v>35246</v>
      </c>
      <c r="C532" s="2" t="s">
        <v>279</v>
      </c>
      <c r="D532" s="2" t="s">
        <v>267</v>
      </c>
      <c r="E532" s="2" t="s">
        <v>262</v>
      </c>
    </row>
    <row r="533" spans="1:5" x14ac:dyDescent="0.2">
      <c r="A533" t="s">
        <v>797</v>
      </c>
      <c r="B533" s="5">
        <v>37426</v>
      </c>
      <c r="C533" s="2" t="s">
        <v>279</v>
      </c>
      <c r="D533" s="2" t="s">
        <v>267</v>
      </c>
      <c r="E533" s="2" t="s">
        <v>272</v>
      </c>
    </row>
    <row r="534" spans="1:5" x14ac:dyDescent="0.2">
      <c r="A534" t="s">
        <v>798</v>
      </c>
      <c r="B534" s="5">
        <v>32293</v>
      </c>
      <c r="C534" s="2" t="s">
        <v>266</v>
      </c>
      <c r="D534" s="2" t="s">
        <v>275</v>
      </c>
      <c r="E534" s="2" t="s">
        <v>260</v>
      </c>
    </row>
    <row r="535" spans="1:5" x14ac:dyDescent="0.2">
      <c r="A535" t="s">
        <v>799</v>
      </c>
      <c r="B535" s="5">
        <v>37436</v>
      </c>
      <c r="C535" s="2" t="s">
        <v>279</v>
      </c>
      <c r="D535" s="2" t="s">
        <v>267</v>
      </c>
      <c r="E535" s="2" t="s">
        <v>260</v>
      </c>
    </row>
    <row r="536" spans="1:5" x14ac:dyDescent="0.2">
      <c r="A536" t="s">
        <v>800</v>
      </c>
      <c r="B536" s="5">
        <v>31227</v>
      </c>
      <c r="C536" s="2" t="s">
        <v>266</v>
      </c>
      <c r="D536" s="2" t="s">
        <v>267</v>
      </c>
      <c r="E536" s="2" t="s">
        <v>260</v>
      </c>
    </row>
    <row r="537" spans="1:5" x14ac:dyDescent="0.2">
      <c r="A537" t="s">
        <v>801</v>
      </c>
      <c r="B537" s="5">
        <v>29920</v>
      </c>
      <c r="C537" s="2" t="s">
        <v>264</v>
      </c>
      <c r="D537" s="2" t="s">
        <v>267</v>
      </c>
      <c r="E537" s="2" t="s">
        <v>260</v>
      </c>
    </row>
    <row r="538" spans="1:5" x14ac:dyDescent="0.2">
      <c r="A538" t="s">
        <v>802</v>
      </c>
      <c r="B538" s="5">
        <v>30348</v>
      </c>
      <c r="C538" s="2" t="s">
        <v>264</v>
      </c>
      <c r="D538" s="2" t="s">
        <v>267</v>
      </c>
      <c r="E538" s="2" t="s">
        <v>260</v>
      </c>
    </row>
    <row r="539" spans="1:5" x14ac:dyDescent="0.2">
      <c r="A539" t="s">
        <v>803</v>
      </c>
      <c r="B539" s="5">
        <v>35492</v>
      </c>
      <c r="C539" s="2" t="s">
        <v>264</v>
      </c>
      <c r="D539" s="2" t="s">
        <v>275</v>
      </c>
      <c r="E539" s="2" t="s">
        <v>260</v>
      </c>
    </row>
    <row r="540" spans="1:5" x14ac:dyDescent="0.2">
      <c r="A540" t="s">
        <v>804</v>
      </c>
      <c r="B540" s="5">
        <v>39752</v>
      </c>
      <c r="C540" s="2" t="s">
        <v>264</v>
      </c>
      <c r="D540" s="2" t="s">
        <v>259</v>
      </c>
      <c r="E540" s="2" t="s">
        <v>260</v>
      </c>
    </row>
    <row r="541" spans="1:5" x14ac:dyDescent="0.2">
      <c r="A541" t="s">
        <v>805</v>
      </c>
      <c r="B541" s="5">
        <v>26831</v>
      </c>
      <c r="C541" s="2" t="s">
        <v>264</v>
      </c>
      <c r="D541" s="2" t="s">
        <v>275</v>
      </c>
      <c r="E541" s="2" t="s">
        <v>260</v>
      </c>
    </row>
    <row r="542" spans="1:5" x14ac:dyDescent="0.2">
      <c r="A542" t="s">
        <v>806</v>
      </c>
      <c r="B542" s="5">
        <v>36423</v>
      </c>
      <c r="C542" s="2" t="s">
        <v>279</v>
      </c>
      <c r="D542" s="2" t="s">
        <v>275</v>
      </c>
      <c r="E542" s="2" t="s">
        <v>260</v>
      </c>
    </row>
    <row r="543" spans="1:5" x14ac:dyDescent="0.2">
      <c r="A543" t="s">
        <v>807</v>
      </c>
      <c r="B543" s="5">
        <v>33573</v>
      </c>
      <c r="C543" s="2" t="s">
        <v>264</v>
      </c>
      <c r="D543" s="2" t="s">
        <v>259</v>
      </c>
      <c r="E543" s="2" t="s">
        <v>260</v>
      </c>
    </row>
    <row r="544" spans="1:5" x14ac:dyDescent="0.2">
      <c r="A544" t="s">
        <v>808</v>
      </c>
      <c r="B544" s="5">
        <v>29201</v>
      </c>
      <c r="C544" s="2" t="s">
        <v>264</v>
      </c>
      <c r="D544" s="2" t="s">
        <v>267</v>
      </c>
      <c r="E544" s="2" t="s">
        <v>260</v>
      </c>
    </row>
    <row r="545" spans="1:5" x14ac:dyDescent="0.2">
      <c r="A545" t="s">
        <v>809</v>
      </c>
      <c r="B545" s="5">
        <v>38922</v>
      </c>
      <c r="C545" s="2" t="s">
        <v>279</v>
      </c>
      <c r="D545" s="2" t="s">
        <v>267</v>
      </c>
      <c r="E545" s="2" t="s">
        <v>260</v>
      </c>
    </row>
    <row r="546" spans="1:5" x14ac:dyDescent="0.2">
      <c r="A546" t="s">
        <v>810</v>
      </c>
      <c r="B546" s="5">
        <v>34751</v>
      </c>
      <c r="C546" s="2" t="s">
        <v>258</v>
      </c>
      <c r="D546" s="2" t="s">
        <v>267</v>
      </c>
      <c r="E546" s="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EC663-1752-4E20-B0F4-8E9DA6950417}">
  <dimension ref="A1:E279"/>
  <sheetViews>
    <sheetView workbookViewId="0">
      <selection activeCell="G17" sqref="G17"/>
    </sheetView>
  </sheetViews>
  <sheetFormatPr defaultRowHeight="12" x14ac:dyDescent="0.2"/>
  <cols>
    <col min="1" max="3" width="21.83203125" customWidth="1"/>
  </cols>
  <sheetData>
    <row r="1" spans="1:5" x14ac:dyDescent="0.2">
      <c r="A1" s="18" t="s">
        <v>828</v>
      </c>
      <c r="B1" s="18" t="s">
        <v>829</v>
      </c>
      <c r="C1" s="18" t="s">
        <v>830</v>
      </c>
    </row>
    <row r="2" spans="1:5" x14ac:dyDescent="0.2">
      <c r="A2" s="19" t="s">
        <v>831</v>
      </c>
      <c r="B2" s="19" t="s">
        <v>832</v>
      </c>
      <c r="C2" s="19" t="s">
        <v>833</v>
      </c>
    </row>
    <row r="3" spans="1:5" x14ac:dyDescent="0.2">
      <c r="A3" s="19" t="s">
        <v>834</v>
      </c>
      <c r="B3" s="19" t="s">
        <v>835</v>
      </c>
      <c r="C3" s="19" t="s">
        <v>836</v>
      </c>
      <c r="E3" s="20" t="s">
        <v>1119</v>
      </c>
    </row>
    <row r="4" spans="1:5" x14ac:dyDescent="0.2">
      <c r="A4" s="19" t="s">
        <v>837</v>
      </c>
      <c r="B4" s="19" t="s">
        <v>838</v>
      </c>
      <c r="C4" s="19" t="s">
        <v>839</v>
      </c>
      <c r="E4" s="20" t="s">
        <v>1120</v>
      </c>
    </row>
    <row r="5" spans="1:5" x14ac:dyDescent="0.2">
      <c r="A5" s="19" t="s">
        <v>840</v>
      </c>
      <c r="B5" s="19" t="s">
        <v>841</v>
      </c>
      <c r="C5" s="19" t="s">
        <v>842</v>
      </c>
      <c r="E5" s="20" t="s">
        <v>1121</v>
      </c>
    </row>
    <row r="6" spans="1:5" x14ac:dyDescent="0.2">
      <c r="A6" s="19" t="s">
        <v>837</v>
      </c>
      <c r="B6" s="19" t="s">
        <v>838</v>
      </c>
      <c r="C6" s="19" t="s">
        <v>843</v>
      </c>
    </row>
    <row r="7" spans="1:5" x14ac:dyDescent="0.2">
      <c r="A7" s="19" t="s">
        <v>831</v>
      </c>
      <c r="B7" s="19" t="s">
        <v>844</v>
      </c>
      <c r="C7" s="19" t="s">
        <v>845</v>
      </c>
    </row>
    <row r="8" spans="1:5" x14ac:dyDescent="0.2">
      <c r="A8" s="19" t="s">
        <v>846</v>
      </c>
      <c r="B8" s="19" t="s">
        <v>847</v>
      </c>
      <c r="C8" s="19" t="s">
        <v>848</v>
      </c>
    </row>
    <row r="9" spans="1:5" x14ac:dyDescent="0.2">
      <c r="A9" s="19" t="s">
        <v>849</v>
      </c>
      <c r="B9" s="19" t="s">
        <v>850</v>
      </c>
      <c r="C9" s="19" t="s">
        <v>851</v>
      </c>
    </row>
    <row r="10" spans="1:5" x14ac:dyDescent="0.2">
      <c r="A10" s="19" t="s">
        <v>840</v>
      </c>
      <c r="B10" s="19" t="s">
        <v>841</v>
      </c>
      <c r="C10" s="19" t="s">
        <v>852</v>
      </c>
    </row>
    <row r="11" spans="1:5" x14ac:dyDescent="0.2">
      <c r="A11" s="19" t="s">
        <v>849</v>
      </c>
      <c r="B11" s="19" t="s">
        <v>850</v>
      </c>
      <c r="C11" s="19" t="s">
        <v>210</v>
      </c>
    </row>
    <row r="12" spans="1:5" x14ac:dyDescent="0.2">
      <c r="A12" s="19" t="s">
        <v>831</v>
      </c>
      <c r="B12" s="19" t="s">
        <v>844</v>
      </c>
      <c r="C12" s="19" t="s">
        <v>853</v>
      </c>
    </row>
    <row r="13" spans="1:5" x14ac:dyDescent="0.2">
      <c r="A13" s="19" t="s">
        <v>831</v>
      </c>
      <c r="B13" s="19" t="s">
        <v>854</v>
      </c>
      <c r="C13" s="19" t="s">
        <v>855</v>
      </c>
    </row>
    <row r="14" spans="1:5" x14ac:dyDescent="0.2">
      <c r="A14" s="19" t="s">
        <v>840</v>
      </c>
      <c r="B14" s="19" t="s">
        <v>856</v>
      </c>
      <c r="C14" s="19" t="s">
        <v>857</v>
      </c>
    </row>
    <row r="15" spans="1:5" x14ac:dyDescent="0.2">
      <c r="A15" s="19" t="s">
        <v>840</v>
      </c>
      <c r="B15" s="19" t="s">
        <v>858</v>
      </c>
      <c r="C15" s="19" t="s">
        <v>859</v>
      </c>
    </row>
    <row r="16" spans="1:5" x14ac:dyDescent="0.2">
      <c r="A16" s="19" t="s">
        <v>849</v>
      </c>
      <c r="B16" s="19" t="s">
        <v>850</v>
      </c>
      <c r="C16" s="19" t="s">
        <v>860</v>
      </c>
    </row>
    <row r="17" spans="1:3" x14ac:dyDescent="0.2">
      <c r="A17" s="19" t="s">
        <v>861</v>
      </c>
      <c r="B17" s="19" t="s">
        <v>862</v>
      </c>
      <c r="C17" s="19" t="s">
        <v>863</v>
      </c>
    </row>
    <row r="18" spans="1:3" x14ac:dyDescent="0.2">
      <c r="A18" s="19" t="s">
        <v>861</v>
      </c>
      <c r="B18" s="19" t="s">
        <v>862</v>
      </c>
      <c r="C18" s="19" t="s">
        <v>864</v>
      </c>
    </row>
    <row r="19" spans="1:3" x14ac:dyDescent="0.2">
      <c r="A19" s="19" t="s">
        <v>834</v>
      </c>
      <c r="B19" s="19" t="s">
        <v>865</v>
      </c>
      <c r="C19" s="19" t="s">
        <v>866</v>
      </c>
    </row>
    <row r="20" spans="1:3" x14ac:dyDescent="0.2">
      <c r="A20" s="19" t="s">
        <v>849</v>
      </c>
      <c r="B20" s="19" t="s">
        <v>850</v>
      </c>
      <c r="C20" s="19" t="s">
        <v>867</v>
      </c>
    </row>
    <row r="21" spans="1:3" x14ac:dyDescent="0.2">
      <c r="A21" s="19" t="s">
        <v>831</v>
      </c>
      <c r="B21" s="19" t="s">
        <v>832</v>
      </c>
      <c r="C21" s="19" t="s">
        <v>868</v>
      </c>
    </row>
    <row r="22" spans="1:3" x14ac:dyDescent="0.2">
      <c r="A22" s="19" t="s">
        <v>840</v>
      </c>
      <c r="B22" s="19" t="s">
        <v>856</v>
      </c>
      <c r="C22" s="19" t="s">
        <v>869</v>
      </c>
    </row>
    <row r="23" spans="1:3" x14ac:dyDescent="0.2">
      <c r="A23" s="19" t="s">
        <v>834</v>
      </c>
      <c r="B23" s="19" t="s">
        <v>835</v>
      </c>
      <c r="C23" s="19" t="s">
        <v>870</v>
      </c>
    </row>
    <row r="24" spans="1:3" x14ac:dyDescent="0.2">
      <c r="A24" s="19" t="s">
        <v>849</v>
      </c>
      <c r="B24" s="19" t="s">
        <v>850</v>
      </c>
      <c r="C24" s="19" t="s">
        <v>871</v>
      </c>
    </row>
    <row r="25" spans="1:3" x14ac:dyDescent="0.2">
      <c r="A25" s="19" t="s">
        <v>837</v>
      </c>
      <c r="B25" s="19" t="s">
        <v>838</v>
      </c>
      <c r="C25" s="19" t="s">
        <v>872</v>
      </c>
    </row>
    <row r="26" spans="1:3" x14ac:dyDescent="0.2">
      <c r="A26" s="19" t="s">
        <v>840</v>
      </c>
      <c r="B26" s="19" t="s">
        <v>858</v>
      </c>
      <c r="C26" s="19" t="s">
        <v>873</v>
      </c>
    </row>
    <row r="27" spans="1:3" x14ac:dyDescent="0.2">
      <c r="A27" s="19" t="s">
        <v>849</v>
      </c>
      <c r="B27" s="19" t="s">
        <v>850</v>
      </c>
      <c r="C27" s="19" t="s">
        <v>874</v>
      </c>
    </row>
    <row r="28" spans="1:3" x14ac:dyDescent="0.2">
      <c r="A28" s="19" t="s">
        <v>846</v>
      </c>
      <c r="B28" s="19" t="s">
        <v>875</v>
      </c>
      <c r="C28" s="19" t="s">
        <v>876</v>
      </c>
    </row>
    <row r="29" spans="1:3" x14ac:dyDescent="0.2">
      <c r="A29" s="19" t="s">
        <v>840</v>
      </c>
      <c r="B29" s="19" t="s">
        <v>856</v>
      </c>
      <c r="C29" s="19" t="s">
        <v>877</v>
      </c>
    </row>
    <row r="30" spans="1:3" x14ac:dyDescent="0.2">
      <c r="A30" s="19" t="s">
        <v>837</v>
      </c>
      <c r="B30" s="19" t="s">
        <v>838</v>
      </c>
      <c r="C30" s="19" t="s">
        <v>878</v>
      </c>
    </row>
    <row r="31" spans="1:3" x14ac:dyDescent="0.2">
      <c r="A31" s="19" t="s">
        <v>849</v>
      </c>
      <c r="B31" s="19" t="s">
        <v>850</v>
      </c>
      <c r="C31" s="19" t="s">
        <v>879</v>
      </c>
    </row>
    <row r="32" spans="1:3" x14ac:dyDescent="0.2">
      <c r="A32" s="19" t="s">
        <v>849</v>
      </c>
      <c r="B32" s="19" t="s">
        <v>850</v>
      </c>
      <c r="C32" s="19" t="s">
        <v>880</v>
      </c>
    </row>
    <row r="33" spans="1:3" x14ac:dyDescent="0.2">
      <c r="A33" s="19" t="s">
        <v>834</v>
      </c>
      <c r="B33" s="19" t="s">
        <v>835</v>
      </c>
      <c r="C33" s="19" t="s">
        <v>881</v>
      </c>
    </row>
    <row r="34" spans="1:3" x14ac:dyDescent="0.2">
      <c r="A34" s="19" t="s">
        <v>849</v>
      </c>
      <c r="B34" s="19" t="s">
        <v>850</v>
      </c>
      <c r="C34" s="19" t="s">
        <v>882</v>
      </c>
    </row>
    <row r="35" spans="1:3" x14ac:dyDescent="0.2">
      <c r="A35" s="19" t="s">
        <v>846</v>
      </c>
      <c r="B35" s="19" t="s">
        <v>875</v>
      </c>
      <c r="C35" s="19" t="s">
        <v>883</v>
      </c>
    </row>
    <row r="36" spans="1:3" x14ac:dyDescent="0.2">
      <c r="A36" s="19" t="s">
        <v>837</v>
      </c>
      <c r="B36" s="19" t="s">
        <v>884</v>
      </c>
      <c r="C36" s="19" t="s">
        <v>885</v>
      </c>
    </row>
    <row r="37" spans="1:3" x14ac:dyDescent="0.2">
      <c r="A37" s="19" t="s">
        <v>831</v>
      </c>
      <c r="B37" s="19" t="s">
        <v>854</v>
      </c>
      <c r="C37" s="19" t="s">
        <v>886</v>
      </c>
    </row>
    <row r="38" spans="1:3" x14ac:dyDescent="0.2">
      <c r="A38" s="19" t="s">
        <v>840</v>
      </c>
      <c r="B38" s="19" t="s">
        <v>858</v>
      </c>
      <c r="C38" s="19" t="s">
        <v>887</v>
      </c>
    </row>
    <row r="39" spans="1:3" x14ac:dyDescent="0.2">
      <c r="A39" s="19" t="s">
        <v>861</v>
      </c>
      <c r="B39" s="19" t="s">
        <v>888</v>
      </c>
      <c r="C39" s="19" t="s">
        <v>889</v>
      </c>
    </row>
    <row r="40" spans="1:3" x14ac:dyDescent="0.2">
      <c r="A40" s="19" t="s">
        <v>834</v>
      </c>
      <c r="B40" s="19" t="s">
        <v>171</v>
      </c>
      <c r="C40" s="19" t="s">
        <v>890</v>
      </c>
    </row>
    <row r="41" spans="1:3" x14ac:dyDescent="0.2">
      <c r="A41" s="19" t="s">
        <v>834</v>
      </c>
      <c r="B41" s="19" t="s">
        <v>865</v>
      </c>
      <c r="C41" s="19" t="s">
        <v>891</v>
      </c>
    </row>
    <row r="42" spans="1:3" x14ac:dyDescent="0.2">
      <c r="A42" s="19" t="s">
        <v>840</v>
      </c>
      <c r="B42" s="19" t="s">
        <v>858</v>
      </c>
      <c r="C42" s="19" t="s">
        <v>892</v>
      </c>
    </row>
    <row r="43" spans="1:3" x14ac:dyDescent="0.2">
      <c r="A43" s="19" t="s">
        <v>840</v>
      </c>
      <c r="B43" s="19" t="s">
        <v>858</v>
      </c>
      <c r="C43" s="19" t="s">
        <v>893</v>
      </c>
    </row>
    <row r="44" spans="1:3" x14ac:dyDescent="0.2">
      <c r="A44" s="19" t="s">
        <v>849</v>
      </c>
      <c r="B44" s="19" t="s">
        <v>850</v>
      </c>
      <c r="C44" s="19" t="s">
        <v>894</v>
      </c>
    </row>
    <row r="45" spans="1:3" x14ac:dyDescent="0.2">
      <c r="A45" s="19" t="s">
        <v>861</v>
      </c>
      <c r="B45" s="19" t="s">
        <v>888</v>
      </c>
      <c r="C45" s="19" t="s">
        <v>895</v>
      </c>
    </row>
    <row r="46" spans="1:3" x14ac:dyDescent="0.2">
      <c r="A46" s="19" t="s">
        <v>846</v>
      </c>
      <c r="B46" s="19" t="s">
        <v>896</v>
      </c>
      <c r="C46" s="19" t="s">
        <v>897</v>
      </c>
    </row>
    <row r="47" spans="1:3" x14ac:dyDescent="0.2">
      <c r="A47" s="19" t="s">
        <v>861</v>
      </c>
      <c r="B47" s="19" t="s">
        <v>898</v>
      </c>
      <c r="C47" s="19" t="s">
        <v>899</v>
      </c>
    </row>
    <row r="48" spans="1:3" x14ac:dyDescent="0.2">
      <c r="A48" s="19" t="s">
        <v>840</v>
      </c>
      <c r="B48" s="19" t="s">
        <v>858</v>
      </c>
      <c r="C48" s="19" t="s">
        <v>900</v>
      </c>
    </row>
    <row r="49" spans="1:3" x14ac:dyDescent="0.2">
      <c r="A49" s="19" t="s">
        <v>831</v>
      </c>
      <c r="B49" s="19" t="s">
        <v>854</v>
      </c>
      <c r="C49" s="19" t="s">
        <v>901</v>
      </c>
    </row>
    <row r="50" spans="1:3" x14ac:dyDescent="0.2">
      <c r="A50" s="19" t="s">
        <v>849</v>
      </c>
      <c r="B50" s="19" t="s">
        <v>850</v>
      </c>
      <c r="C50" s="19" t="s">
        <v>240</v>
      </c>
    </row>
    <row r="51" spans="1:3" x14ac:dyDescent="0.2">
      <c r="A51" s="19" t="s">
        <v>849</v>
      </c>
      <c r="B51" s="19" t="s">
        <v>850</v>
      </c>
      <c r="C51" s="19" t="s">
        <v>902</v>
      </c>
    </row>
    <row r="52" spans="1:3" x14ac:dyDescent="0.2">
      <c r="A52" s="19" t="s">
        <v>840</v>
      </c>
      <c r="B52" s="19" t="s">
        <v>858</v>
      </c>
      <c r="C52" s="19" t="s">
        <v>903</v>
      </c>
    </row>
    <row r="53" spans="1:3" x14ac:dyDescent="0.2">
      <c r="A53" s="19" t="s">
        <v>849</v>
      </c>
      <c r="B53" s="19" t="s">
        <v>850</v>
      </c>
      <c r="C53" s="19" t="s">
        <v>258</v>
      </c>
    </row>
    <row r="54" spans="1:3" x14ac:dyDescent="0.2">
      <c r="A54" s="19" t="s">
        <v>837</v>
      </c>
      <c r="B54" s="19" t="s">
        <v>884</v>
      </c>
      <c r="C54" s="19" t="s">
        <v>904</v>
      </c>
    </row>
    <row r="55" spans="1:3" x14ac:dyDescent="0.2">
      <c r="A55" s="19" t="s">
        <v>849</v>
      </c>
      <c r="B55" s="19" t="s">
        <v>850</v>
      </c>
      <c r="C55" s="19" t="s">
        <v>129</v>
      </c>
    </row>
    <row r="56" spans="1:3" x14ac:dyDescent="0.2">
      <c r="A56" s="19" t="s">
        <v>846</v>
      </c>
      <c r="B56" s="19" t="s">
        <v>875</v>
      </c>
      <c r="C56" s="19" t="s">
        <v>905</v>
      </c>
    </row>
    <row r="57" spans="1:3" x14ac:dyDescent="0.2">
      <c r="A57" s="19" t="s">
        <v>834</v>
      </c>
      <c r="B57" s="19" t="s">
        <v>865</v>
      </c>
      <c r="C57" s="19" t="s">
        <v>906</v>
      </c>
    </row>
    <row r="58" spans="1:3" x14ac:dyDescent="0.2">
      <c r="A58" s="19" t="s">
        <v>849</v>
      </c>
      <c r="B58" s="19" t="s">
        <v>850</v>
      </c>
      <c r="C58" s="19" t="s">
        <v>907</v>
      </c>
    </row>
    <row r="59" spans="1:3" x14ac:dyDescent="0.2">
      <c r="A59" s="19" t="s">
        <v>831</v>
      </c>
      <c r="B59" s="19" t="s">
        <v>854</v>
      </c>
      <c r="C59" s="19" t="s">
        <v>908</v>
      </c>
    </row>
    <row r="60" spans="1:3" x14ac:dyDescent="0.2">
      <c r="A60" s="19" t="s">
        <v>834</v>
      </c>
      <c r="B60" s="19" t="s">
        <v>865</v>
      </c>
      <c r="C60" s="19" t="s">
        <v>909</v>
      </c>
    </row>
    <row r="61" spans="1:3" x14ac:dyDescent="0.2">
      <c r="A61" s="19" t="s">
        <v>834</v>
      </c>
      <c r="B61" s="19" t="s">
        <v>865</v>
      </c>
      <c r="C61" s="19" t="s">
        <v>910</v>
      </c>
    </row>
    <row r="62" spans="1:3" x14ac:dyDescent="0.2">
      <c r="A62" s="19" t="s">
        <v>849</v>
      </c>
      <c r="B62" s="19" t="s">
        <v>850</v>
      </c>
      <c r="C62" s="19" t="s">
        <v>911</v>
      </c>
    </row>
    <row r="63" spans="1:3" x14ac:dyDescent="0.2">
      <c r="A63" s="19" t="s">
        <v>849</v>
      </c>
      <c r="B63" s="19" t="s">
        <v>850</v>
      </c>
      <c r="C63" s="19" t="s">
        <v>912</v>
      </c>
    </row>
    <row r="64" spans="1:3" x14ac:dyDescent="0.2">
      <c r="A64" s="19" t="s">
        <v>846</v>
      </c>
      <c r="B64" s="19" t="s">
        <v>847</v>
      </c>
      <c r="C64" s="19" t="s">
        <v>913</v>
      </c>
    </row>
    <row r="65" spans="1:3" x14ac:dyDescent="0.2">
      <c r="A65" s="19" t="s">
        <v>849</v>
      </c>
      <c r="B65" s="19" t="s">
        <v>850</v>
      </c>
      <c r="C65" s="19" t="s">
        <v>914</v>
      </c>
    </row>
    <row r="66" spans="1:3" x14ac:dyDescent="0.2">
      <c r="A66" s="19" t="s">
        <v>849</v>
      </c>
      <c r="B66" s="19" t="s">
        <v>850</v>
      </c>
      <c r="C66" s="19" t="s">
        <v>915</v>
      </c>
    </row>
    <row r="67" spans="1:3" x14ac:dyDescent="0.2">
      <c r="A67" s="19" t="s">
        <v>849</v>
      </c>
      <c r="B67" s="19" t="s">
        <v>850</v>
      </c>
      <c r="C67" s="19" t="s">
        <v>916</v>
      </c>
    </row>
    <row r="68" spans="1:3" x14ac:dyDescent="0.2">
      <c r="A68" s="19" t="s">
        <v>840</v>
      </c>
      <c r="B68" s="19" t="s">
        <v>841</v>
      </c>
      <c r="C68" s="19" t="s">
        <v>917</v>
      </c>
    </row>
    <row r="69" spans="1:3" x14ac:dyDescent="0.2">
      <c r="A69" s="19" t="s">
        <v>834</v>
      </c>
      <c r="B69" s="19" t="s">
        <v>835</v>
      </c>
      <c r="C69" s="19" t="s">
        <v>918</v>
      </c>
    </row>
    <row r="70" spans="1:3" x14ac:dyDescent="0.2">
      <c r="A70" s="19" t="s">
        <v>840</v>
      </c>
      <c r="B70" s="19" t="s">
        <v>841</v>
      </c>
      <c r="C70" s="19" t="s">
        <v>919</v>
      </c>
    </row>
    <row r="71" spans="1:3" x14ac:dyDescent="0.2">
      <c r="A71" s="19" t="s">
        <v>846</v>
      </c>
      <c r="B71" s="19" t="s">
        <v>847</v>
      </c>
      <c r="C71" s="19" t="s">
        <v>920</v>
      </c>
    </row>
    <row r="72" spans="1:3" x14ac:dyDescent="0.2">
      <c r="A72" s="19" t="s">
        <v>834</v>
      </c>
      <c r="B72" s="19" t="s">
        <v>865</v>
      </c>
      <c r="C72" s="19" t="s">
        <v>921</v>
      </c>
    </row>
    <row r="73" spans="1:3" x14ac:dyDescent="0.2">
      <c r="A73" s="19" t="s">
        <v>861</v>
      </c>
      <c r="B73" s="19" t="s">
        <v>888</v>
      </c>
      <c r="C73" s="19" t="s">
        <v>922</v>
      </c>
    </row>
    <row r="74" spans="1:3" x14ac:dyDescent="0.2">
      <c r="A74" s="19" t="s">
        <v>831</v>
      </c>
      <c r="B74" s="19" t="s">
        <v>832</v>
      </c>
      <c r="C74" s="19" t="s">
        <v>923</v>
      </c>
    </row>
    <row r="75" spans="1:3" x14ac:dyDescent="0.2">
      <c r="A75" s="19" t="s">
        <v>846</v>
      </c>
      <c r="B75" s="19" t="s">
        <v>896</v>
      </c>
      <c r="C75" s="19" t="s">
        <v>924</v>
      </c>
    </row>
    <row r="76" spans="1:3" x14ac:dyDescent="0.2">
      <c r="A76" s="19" t="s">
        <v>840</v>
      </c>
      <c r="B76" s="19" t="s">
        <v>858</v>
      </c>
      <c r="C76" s="19" t="s">
        <v>925</v>
      </c>
    </row>
    <row r="77" spans="1:3" x14ac:dyDescent="0.2">
      <c r="A77" s="19" t="s">
        <v>846</v>
      </c>
      <c r="B77" s="19" t="s">
        <v>875</v>
      </c>
      <c r="C77" s="19" t="s">
        <v>926</v>
      </c>
    </row>
    <row r="78" spans="1:3" x14ac:dyDescent="0.2">
      <c r="A78" s="19" t="s">
        <v>846</v>
      </c>
      <c r="B78" s="19" t="s">
        <v>896</v>
      </c>
      <c r="C78" s="19" t="s">
        <v>927</v>
      </c>
    </row>
    <row r="79" spans="1:3" x14ac:dyDescent="0.2">
      <c r="A79" s="19" t="s">
        <v>840</v>
      </c>
      <c r="B79" s="19" t="s">
        <v>856</v>
      </c>
      <c r="C79" s="19" t="s">
        <v>928</v>
      </c>
    </row>
    <row r="80" spans="1:3" x14ac:dyDescent="0.2">
      <c r="A80" s="19" t="s">
        <v>846</v>
      </c>
      <c r="B80" s="19" t="s">
        <v>847</v>
      </c>
      <c r="C80" s="19" t="s">
        <v>929</v>
      </c>
    </row>
    <row r="81" spans="1:3" x14ac:dyDescent="0.2">
      <c r="A81" s="19" t="s">
        <v>831</v>
      </c>
      <c r="B81" s="19" t="s">
        <v>844</v>
      </c>
      <c r="C81" s="19" t="s">
        <v>844</v>
      </c>
    </row>
    <row r="82" spans="1:3" x14ac:dyDescent="0.2">
      <c r="A82" s="19" t="s">
        <v>837</v>
      </c>
      <c r="B82" s="19" t="s">
        <v>884</v>
      </c>
      <c r="C82" s="19" t="s">
        <v>930</v>
      </c>
    </row>
    <row r="83" spans="1:3" x14ac:dyDescent="0.2">
      <c r="A83" s="19" t="s">
        <v>849</v>
      </c>
      <c r="B83" s="19" t="s">
        <v>850</v>
      </c>
      <c r="C83" s="19" t="s">
        <v>931</v>
      </c>
    </row>
    <row r="84" spans="1:3" x14ac:dyDescent="0.2">
      <c r="A84" s="19" t="s">
        <v>840</v>
      </c>
      <c r="B84" s="19" t="s">
        <v>856</v>
      </c>
      <c r="C84" s="19" t="s">
        <v>932</v>
      </c>
    </row>
    <row r="85" spans="1:3" x14ac:dyDescent="0.2">
      <c r="A85" s="19" t="s">
        <v>840</v>
      </c>
      <c r="B85" s="19" t="s">
        <v>856</v>
      </c>
      <c r="C85" s="19" t="s">
        <v>933</v>
      </c>
    </row>
    <row r="86" spans="1:3" x14ac:dyDescent="0.2">
      <c r="A86" s="19" t="s">
        <v>849</v>
      </c>
      <c r="B86" s="19" t="s">
        <v>850</v>
      </c>
      <c r="C86" s="19" t="s">
        <v>934</v>
      </c>
    </row>
    <row r="87" spans="1:3" x14ac:dyDescent="0.2">
      <c r="A87" s="19" t="s">
        <v>831</v>
      </c>
      <c r="B87" s="19" t="s">
        <v>832</v>
      </c>
      <c r="C87" s="19" t="s">
        <v>935</v>
      </c>
    </row>
    <row r="88" spans="1:3" x14ac:dyDescent="0.2">
      <c r="A88" s="19" t="s">
        <v>840</v>
      </c>
      <c r="B88" s="19" t="s">
        <v>841</v>
      </c>
      <c r="C88" s="19" t="s">
        <v>936</v>
      </c>
    </row>
    <row r="89" spans="1:3" x14ac:dyDescent="0.2">
      <c r="A89" s="19" t="s">
        <v>849</v>
      </c>
      <c r="B89" s="19" t="s">
        <v>850</v>
      </c>
      <c r="C89" s="19" t="s">
        <v>937</v>
      </c>
    </row>
    <row r="90" spans="1:3" x14ac:dyDescent="0.2">
      <c r="A90" s="19" t="s">
        <v>840</v>
      </c>
      <c r="B90" s="19" t="s">
        <v>856</v>
      </c>
      <c r="C90" s="19" t="s">
        <v>938</v>
      </c>
    </row>
    <row r="91" spans="1:3" x14ac:dyDescent="0.2">
      <c r="A91" s="19" t="s">
        <v>840</v>
      </c>
      <c r="B91" s="19" t="s">
        <v>856</v>
      </c>
      <c r="C91" s="19" t="s">
        <v>939</v>
      </c>
    </row>
    <row r="92" spans="1:3" x14ac:dyDescent="0.2">
      <c r="A92" s="19" t="s">
        <v>861</v>
      </c>
      <c r="B92" s="19" t="s">
        <v>898</v>
      </c>
      <c r="C92" s="19" t="s">
        <v>940</v>
      </c>
    </row>
    <row r="93" spans="1:3" x14ac:dyDescent="0.2">
      <c r="A93" s="19" t="s">
        <v>837</v>
      </c>
      <c r="B93" s="19" t="s">
        <v>838</v>
      </c>
      <c r="C93" s="19" t="s">
        <v>941</v>
      </c>
    </row>
    <row r="94" spans="1:3" x14ac:dyDescent="0.2">
      <c r="A94" s="19" t="s">
        <v>846</v>
      </c>
      <c r="B94" s="19" t="s">
        <v>847</v>
      </c>
      <c r="C94" s="19" t="s">
        <v>942</v>
      </c>
    </row>
    <row r="95" spans="1:3" x14ac:dyDescent="0.2">
      <c r="A95" s="19" t="s">
        <v>849</v>
      </c>
      <c r="B95" s="19" t="s">
        <v>850</v>
      </c>
      <c r="C95" s="19" t="s">
        <v>201</v>
      </c>
    </row>
    <row r="96" spans="1:3" x14ac:dyDescent="0.2">
      <c r="A96" s="19" t="s">
        <v>834</v>
      </c>
      <c r="B96" s="19" t="s">
        <v>835</v>
      </c>
      <c r="C96" s="19" t="s">
        <v>943</v>
      </c>
    </row>
    <row r="97" spans="1:3" x14ac:dyDescent="0.2">
      <c r="A97" s="19" t="s">
        <v>849</v>
      </c>
      <c r="B97" s="19" t="s">
        <v>850</v>
      </c>
      <c r="C97" s="19" t="s">
        <v>169</v>
      </c>
    </row>
    <row r="98" spans="1:3" x14ac:dyDescent="0.2">
      <c r="A98" s="19" t="s">
        <v>831</v>
      </c>
      <c r="B98" s="19" t="s">
        <v>844</v>
      </c>
      <c r="C98" s="19" t="s">
        <v>944</v>
      </c>
    </row>
    <row r="99" spans="1:3" x14ac:dyDescent="0.2">
      <c r="A99" s="19" t="s">
        <v>831</v>
      </c>
      <c r="B99" s="19" t="s">
        <v>832</v>
      </c>
      <c r="C99" s="19" t="s">
        <v>945</v>
      </c>
    </row>
    <row r="100" spans="1:3" x14ac:dyDescent="0.2">
      <c r="A100" s="19" t="s">
        <v>831</v>
      </c>
      <c r="B100" s="19" t="s">
        <v>832</v>
      </c>
      <c r="C100" s="19" t="s">
        <v>946</v>
      </c>
    </row>
    <row r="101" spans="1:3" x14ac:dyDescent="0.2">
      <c r="A101" s="19" t="s">
        <v>840</v>
      </c>
      <c r="B101" s="19" t="s">
        <v>856</v>
      </c>
      <c r="C101" s="19" t="s">
        <v>947</v>
      </c>
    </row>
    <row r="102" spans="1:3" x14ac:dyDescent="0.2">
      <c r="A102" s="19" t="s">
        <v>849</v>
      </c>
      <c r="B102" s="19" t="s">
        <v>850</v>
      </c>
      <c r="C102" s="19" t="s">
        <v>948</v>
      </c>
    </row>
    <row r="103" spans="1:3" x14ac:dyDescent="0.2">
      <c r="A103" s="19" t="s">
        <v>840</v>
      </c>
      <c r="B103" s="19" t="s">
        <v>841</v>
      </c>
      <c r="C103" s="19" t="s">
        <v>949</v>
      </c>
    </row>
    <row r="104" spans="1:3" x14ac:dyDescent="0.2">
      <c r="A104" s="19" t="s">
        <v>831</v>
      </c>
      <c r="B104" s="19" t="s">
        <v>854</v>
      </c>
      <c r="C104" s="19" t="s">
        <v>950</v>
      </c>
    </row>
    <row r="105" spans="1:3" x14ac:dyDescent="0.2">
      <c r="A105" s="19" t="s">
        <v>846</v>
      </c>
      <c r="B105" s="19" t="s">
        <v>847</v>
      </c>
      <c r="C105" s="19" t="s">
        <v>951</v>
      </c>
    </row>
    <row r="106" spans="1:3" x14ac:dyDescent="0.2">
      <c r="A106" s="19" t="s">
        <v>834</v>
      </c>
      <c r="B106" s="19" t="s">
        <v>865</v>
      </c>
      <c r="C106" s="19" t="s">
        <v>952</v>
      </c>
    </row>
    <row r="107" spans="1:3" x14ac:dyDescent="0.2">
      <c r="A107" s="19" t="s">
        <v>846</v>
      </c>
      <c r="B107" s="19" t="s">
        <v>847</v>
      </c>
      <c r="C107" s="19" t="s">
        <v>953</v>
      </c>
    </row>
    <row r="108" spans="1:3" x14ac:dyDescent="0.2">
      <c r="A108" s="19" t="s">
        <v>861</v>
      </c>
      <c r="B108" s="19" t="s">
        <v>898</v>
      </c>
      <c r="C108" s="19" t="s">
        <v>954</v>
      </c>
    </row>
    <row r="109" spans="1:3" x14ac:dyDescent="0.2">
      <c r="A109" s="19" t="s">
        <v>837</v>
      </c>
      <c r="B109" s="19" t="s">
        <v>838</v>
      </c>
      <c r="C109" s="19" t="s">
        <v>955</v>
      </c>
    </row>
    <row r="110" spans="1:3" x14ac:dyDescent="0.2">
      <c r="A110" s="19" t="s">
        <v>831</v>
      </c>
      <c r="B110" s="19" t="s">
        <v>832</v>
      </c>
      <c r="C110" s="19" t="s">
        <v>956</v>
      </c>
    </row>
    <row r="111" spans="1:3" x14ac:dyDescent="0.2">
      <c r="A111" s="19" t="s">
        <v>846</v>
      </c>
      <c r="B111" s="19" t="s">
        <v>896</v>
      </c>
      <c r="C111" s="19" t="s">
        <v>957</v>
      </c>
    </row>
    <row r="112" spans="1:3" x14ac:dyDescent="0.2">
      <c r="A112" s="19" t="s">
        <v>831</v>
      </c>
      <c r="B112" s="19" t="s">
        <v>844</v>
      </c>
      <c r="C112" s="19" t="s">
        <v>958</v>
      </c>
    </row>
    <row r="113" spans="1:3" x14ac:dyDescent="0.2">
      <c r="A113" s="19" t="s">
        <v>861</v>
      </c>
      <c r="B113" s="19" t="s">
        <v>862</v>
      </c>
      <c r="C113" s="19" t="s">
        <v>959</v>
      </c>
    </row>
    <row r="114" spans="1:3" x14ac:dyDescent="0.2">
      <c r="A114" s="19" t="s">
        <v>837</v>
      </c>
      <c r="B114" s="19" t="s">
        <v>960</v>
      </c>
      <c r="C114" s="19" t="s">
        <v>961</v>
      </c>
    </row>
    <row r="115" spans="1:3" x14ac:dyDescent="0.2">
      <c r="A115" s="19" t="s">
        <v>849</v>
      </c>
      <c r="B115" s="19" t="s">
        <v>850</v>
      </c>
      <c r="C115" s="19" t="s">
        <v>962</v>
      </c>
    </row>
    <row r="116" spans="1:3" x14ac:dyDescent="0.2">
      <c r="A116" s="19" t="s">
        <v>846</v>
      </c>
      <c r="B116" s="19" t="s">
        <v>847</v>
      </c>
      <c r="C116" s="19" t="s">
        <v>963</v>
      </c>
    </row>
    <row r="117" spans="1:3" x14ac:dyDescent="0.2">
      <c r="A117" s="19" t="s">
        <v>834</v>
      </c>
      <c r="B117" s="19" t="s">
        <v>835</v>
      </c>
      <c r="C117" s="19" t="s">
        <v>964</v>
      </c>
    </row>
    <row r="118" spans="1:3" x14ac:dyDescent="0.2">
      <c r="A118" s="19" t="s">
        <v>837</v>
      </c>
      <c r="B118" s="19" t="s">
        <v>838</v>
      </c>
      <c r="C118" s="19" t="s">
        <v>965</v>
      </c>
    </row>
    <row r="119" spans="1:3" x14ac:dyDescent="0.2">
      <c r="A119" s="19" t="s">
        <v>861</v>
      </c>
      <c r="B119" s="19" t="s">
        <v>862</v>
      </c>
      <c r="C119" s="19" t="s">
        <v>966</v>
      </c>
    </row>
    <row r="120" spans="1:3" x14ac:dyDescent="0.2">
      <c r="A120" s="19" t="s">
        <v>837</v>
      </c>
      <c r="B120" s="19" t="s">
        <v>960</v>
      </c>
      <c r="C120" s="19" t="s">
        <v>967</v>
      </c>
    </row>
    <row r="121" spans="1:3" x14ac:dyDescent="0.2">
      <c r="A121" s="19" t="s">
        <v>831</v>
      </c>
      <c r="B121" s="19" t="s">
        <v>844</v>
      </c>
      <c r="C121" s="19" t="s">
        <v>968</v>
      </c>
    </row>
    <row r="122" spans="1:3" x14ac:dyDescent="0.2">
      <c r="A122" s="19" t="s">
        <v>861</v>
      </c>
      <c r="B122" s="19" t="s">
        <v>898</v>
      </c>
      <c r="C122" s="19" t="s">
        <v>969</v>
      </c>
    </row>
    <row r="123" spans="1:3" x14ac:dyDescent="0.2">
      <c r="A123" s="19" t="s">
        <v>840</v>
      </c>
      <c r="B123" s="19" t="s">
        <v>841</v>
      </c>
      <c r="C123" s="19" t="s">
        <v>970</v>
      </c>
    </row>
    <row r="124" spans="1:3" x14ac:dyDescent="0.2">
      <c r="A124" s="19" t="s">
        <v>831</v>
      </c>
      <c r="B124" s="19" t="s">
        <v>844</v>
      </c>
      <c r="C124" s="19" t="s">
        <v>971</v>
      </c>
    </row>
    <row r="125" spans="1:3" x14ac:dyDescent="0.2">
      <c r="A125" s="19" t="s">
        <v>834</v>
      </c>
      <c r="B125" s="19" t="s">
        <v>865</v>
      </c>
      <c r="C125" s="19" t="s">
        <v>972</v>
      </c>
    </row>
    <row r="126" spans="1:3" x14ac:dyDescent="0.2">
      <c r="A126" s="19" t="s">
        <v>831</v>
      </c>
      <c r="B126" s="19" t="s">
        <v>854</v>
      </c>
      <c r="C126" s="19" t="s">
        <v>973</v>
      </c>
    </row>
    <row r="127" spans="1:3" x14ac:dyDescent="0.2">
      <c r="A127" s="19" t="s">
        <v>837</v>
      </c>
      <c r="B127" s="19" t="s">
        <v>838</v>
      </c>
      <c r="C127" s="19" t="s">
        <v>974</v>
      </c>
    </row>
    <row r="128" spans="1:3" x14ac:dyDescent="0.2">
      <c r="A128" s="19" t="s">
        <v>861</v>
      </c>
      <c r="B128" s="19" t="s">
        <v>888</v>
      </c>
      <c r="C128" s="19" t="s">
        <v>975</v>
      </c>
    </row>
    <row r="129" spans="1:3" x14ac:dyDescent="0.2">
      <c r="A129" s="19" t="s">
        <v>849</v>
      </c>
      <c r="B129" s="19" t="s">
        <v>850</v>
      </c>
      <c r="C129" s="19" t="s">
        <v>976</v>
      </c>
    </row>
    <row r="130" spans="1:3" x14ac:dyDescent="0.2">
      <c r="A130" s="19" t="s">
        <v>849</v>
      </c>
      <c r="B130" s="19" t="s">
        <v>850</v>
      </c>
      <c r="C130" s="19" t="s">
        <v>977</v>
      </c>
    </row>
    <row r="131" spans="1:3" x14ac:dyDescent="0.2">
      <c r="A131" s="19" t="s">
        <v>849</v>
      </c>
      <c r="B131" s="19" t="s">
        <v>850</v>
      </c>
      <c r="C131" s="19" t="s">
        <v>978</v>
      </c>
    </row>
    <row r="132" spans="1:3" x14ac:dyDescent="0.2">
      <c r="A132" s="19" t="s">
        <v>834</v>
      </c>
      <c r="B132" s="19" t="s">
        <v>835</v>
      </c>
      <c r="C132" s="19" t="s">
        <v>979</v>
      </c>
    </row>
    <row r="133" spans="1:3" x14ac:dyDescent="0.2">
      <c r="A133" s="19" t="s">
        <v>834</v>
      </c>
      <c r="B133" s="19" t="s">
        <v>835</v>
      </c>
      <c r="C133" s="19" t="s">
        <v>980</v>
      </c>
    </row>
    <row r="134" spans="1:3" x14ac:dyDescent="0.2">
      <c r="A134" s="19" t="s">
        <v>840</v>
      </c>
      <c r="B134" s="19" t="s">
        <v>856</v>
      </c>
      <c r="C134" s="19" t="s">
        <v>981</v>
      </c>
    </row>
    <row r="135" spans="1:3" x14ac:dyDescent="0.2">
      <c r="A135" s="19" t="s">
        <v>846</v>
      </c>
      <c r="B135" s="19" t="s">
        <v>847</v>
      </c>
      <c r="C135" s="19" t="s">
        <v>982</v>
      </c>
    </row>
    <row r="136" spans="1:3" x14ac:dyDescent="0.2">
      <c r="A136" s="19" t="s">
        <v>840</v>
      </c>
      <c r="B136" s="19" t="s">
        <v>841</v>
      </c>
      <c r="C136" s="19" t="s">
        <v>983</v>
      </c>
    </row>
    <row r="137" spans="1:3" x14ac:dyDescent="0.2">
      <c r="A137" s="19" t="s">
        <v>831</v>
      </c>
      <c r="B137" s="19" t="s">
        <v>854</v>
      </c>
      <c r="C137" s="19" t="s">
        <v>984</v>
      </c>
    </row>
    <row r="138" spans="1:3" x14ac:dyDescent="0.2">
      <c r="A138" s="19" t="s">
        <v>840</v>
      </c>
      <c r="B138" s="19" t="s">
        <v>856</v>
      </c>
      <c r="C138" s="19" t="s">
        <v>985</v>
      </c>
    </row>
    <row r="139" spans="1:3" x14ac:dyDescent="0.2">
      <c r="A139" s="19" t="s">
        <v>840</v>
      </c>
      <c r="B139" s="19" t="s">
        <v>841</v>
      </c>
      <c r="C139" s="19" t="s">
        <v>986</v>
      </c>
    </row>
    <row r="140" spans="1:3" x14ac:dyDescent="0.2">
      <c r="A140" s="19" t="s">
        <v>846</v>
      </c>
      <c r="B140" s="19" t="s">
        <v>847</v>
      </c>
      <c r="C140" s="19" t="s">
        <v>987</v>
      </c>
    </row>
    <row r="141" spans="1:3" x14ac:dyDescent="0.2">
      <c r="A141" s="19" t="s">
        <v>846</v>
      </c>
      <c r="B141" s="19" t="s">
        <v>847</v>
      </c>
      <c r="C141" s="19" t="s">
        <v>988</v>
      </c>
    </row>
    <row r="142" spans="1:3" x14ac:dyDescent="0.2">
      <c r="A142" s="19" t="s">
        <v>837</v>
      </c>
      <c r="B142" s="19" t="s">
        <v>884</v>
      </c>
      <c r="C142" s="19" t="s">
        <v>989</v>
      </c>
    </row>
    <row r="143" spans="1:3" x14ac:dyDescent="0.2">
      <c r="A143" s="19" t="s">
        <v>846</v>
      </c>
      <c r="B143" s="19" t="s">
        <v>847</v>
      </c>
      <c r="C143" s="19" t="s">
        <v>990</v>
      </c>
    </row>
    <row r="144" spans="1:3" x14ac:dyDescent="0.2">
      <c r="A144" s="19" t="s">
        <v>837</v>
      </c>
      <c r="B144" s="19" t="s">
        <v>960</v>
      </c>
      <c r="C144" s="19" t="s">
        <v>991</v>
      </c>
    </row>
    <row r="145" spans="1:3" x14ac:dyDescent="0.2">
      <c r="A145" s="19" t="s">
        <v>846</v>
      </c>
      <c r="B145" s="19" t="s">
        <v>847</v>
      </c>
      <c r="C145" s="19" t="s">
        <v>264</v>
      </c>
    </row>
    <row r="146" spans="1:3" x14ac:dyDescent="0.2">
      <c r="A146" s="19" t="s">
        <v>840</v>
      </c>
      <c r="B146" s="19" t="s">
        <v>858</v>
      </c>
      <c r="C146" s="19" t="s">
        <v>992</v>
      </c>
    </row>
    <row r="147" spans="1:3" x14ac:dyDescent="0.2">
      <c r="A147" s="19" t="s">
        <v>840</v>
      </c>
      <c r="B147" s="19" t="s">
        <v>858</v>
      </c>
      <c r="C147" s="19" t="s">
        <v>993</v>
      </c>
    </row>
    <row r="148" spans="1:3" x14ac:dyDescent="0.2">
      <c r="A148" s="19" t="s">
        <v>840</v>
      </c>
      <c r="B148" s="19" t="s">
        <v>841</v>
      </c>
      <c r="C148" s="19" t="s">
        <v>994</v>
      </c>
    </row>
    <row r="149" spans="1:3" x14ac:dyDescent="0.2">
      <c r="A149" s="19" t="s">
        <v>846</v>
      </c>
      <c r="B149" s="19" t="s">
        <v>875</v>
      </c>
      <c r="C149" s="19" t="s">
        <v>875</v>
      </c>
    </row>
    <row r="150" spans="1:3" x14ac:dyDescent="0.2">
      <c r="A150" s="19" t="s">
        <v>837</v>
      </c>
      <c r="B150" s="19" t="s">
        <v>838</v>
      </c>
      <c r="C150" s="19" t="s">
        <v>995</v>
      </c>
    </row>
    <row r="151" spans="1:3" x14ac:dyDescent="0.2">
      <c r="A151" s="19" t="s">
        <v>849</v>
      </c>
      <c r="B151" s="19" t="s">
        <v>850</v>
      </c>
      <c r="C151" s="19" t="s">
        <v>996</v>
      </c>
    </row>
    <row r="152" spans="1:3" x14ac:dyDescent="0.2">
      <c r="A152" s="19" t="s">
        <v>849</v>
      </c>
      <c r="B152" s="19" t="s">
        <v>850</v>
      </c>
      <c r="C152" s="19" t="s">
        <v>997</v>
      </c>
    </row>
    <row r="153" spans="1:3" x14ac:dyDescent="0.2">
      <c r="A153" s="19" t="s">
        <v>840</v>
      </c>
      <c r="B153" s="19" t="s">
        <v>856</v>
      </c>
      <c r="C153" s="19" t="s">
        <v>998</v>
      </c>
    </row>
    <row r="154" spans="1:3" x14ac:dyDescent="0.2">
      <c r="A154" s="19" t="s">
        <v>861</v>
      </c>
      <c r="B154" s="19" t="s">
        <v>888</v>
      </c>
      <c r="C154" s="19" t="s">
        <v>999</v>
      </c>
    </row>
    <row r="155" spans="1:3" x14ac:dyDescent="0.2">
      <c r="A155" s="19" t="s">
        <v>846</v>
      </c>
      <c r="B155" s="19" t="s">
        <v>875</v>
      </c>
      <c r="C155" s="19" t="s">
        <v>1000</v>
      </c>
    </row>
    <row r="156" spans="1:3" x14ac:dyDescent="0.2">
      <c r="A156" s="19" t="s">
        <v>840</v>
      </c>
      <c r="B156" s="19" t="s">
        <v>841</v>
      </c>
      <c r="C156" s="19" t="s">
        <v>1001</v>
      </c>
    </row>
    <row r="157" spans="1:3" x14ac:dyDescent="0.2">
      <c r="A157" s="19" t="s">
        <v>837</v>
      </c>
      <c r="B157" s="19" t="s">
        <v>838</v>
      </c>
      <c r="C157" s="19" t="s">
        <v>1002</v>
      </c>
    </row>
    <row r="158" spans="1:3" x14ac:dyDescent="0.2">
      <c r="A158" s="19" t="s">
        <v>849</v>
      </c>
      <c r="B158" s="19" t="s">
        <v>850</v>
      </c>
      <c r="C158" s="19" t="s">
        <v>1003</v>
      </c>
    </row>
    <row r="159" spans="1:3" x14ac:dyDescent="0.2">
      <c r="A159" s="19" t="s">
        <v>837</v>
      </c>
      <c r="B159" s="19" t="s">
        <v>838</v>
      </c>
      <c r="C159" s="19" t="s">
        <v>1004</v>
      </c>
    </row>
    <row r="160" spans="1:3" x14ac:dyDescent="0.2">
      <c r="A160" s="19" t="s">
        <v>831</v>
      </c>
      <c r="B160" s="19" t="s">
        <v>832</v>
      </c>
      <c r="C160" s="19" t="s">
        <v>1005</v>
      </c>
    </row>
    <row r="161" spans="1:3" x14ac:dyDescent="0.2">
      <c r="A161" s="19" t="s">
        <v>849</v>
      </c>
      <c r="B161" s="19" t="s">
        <v>850</v>
      </c>
      <c r="C161" s="19" t="s">
        <v>1006</v>
      </c>
    </row>
    <row r="162" spans="1:3" x14ac:dyDescent="0.2">
      <c r="A162" s="19" t="s">
        <v>861</v>
      </c>
      <c r="B162" s="19" t="s">
        <v>862</v>
      </c>
      <c r="C162" s="19" t="s">
        <v>1007</v>
      </c>
    </row>
    <row r="163" spans="1:3" x14ac:dyDescent="0.2">
      <c r="A163" s="19" t="s">
        <v>834</v>
      </c>
      <c r="B163" s="19" t="s">
        <v>835</v>
      </c>
      <c r="C163" s="19" t="s">
        <v>1008</v>
      </c>
    </row>
    <row r="164" spans="1:3" x14ac:dyDescent="0.2">
      <c r="A164" s="19" t="s">
        <v>840</v>
      </c>
      <c r="B164" s="19" t="s">
        <v>856</v>
      </c>
      <c r="C164" s="19" t="s">
        <v>1009</v>
      </c>
    </row>
    <row r="165" spans="1:3" x14ac:dyDescent="0.2">
      <c r="A165" s="19" t="s">
        <v>837</v>
      </c>
      <c r="B165" s="19" t="s">
        <v>960</v>
      </c>
      <c r="C165" s="19" t="s">
        <v>1010</v>
      </c>
    </row>
    <row r="166" spans="1:3" x14ac:dyDescent="0.2">
      <c r="A166" s="19" t="s">
        <v>834</v>
      </c>
      <c r="B166" s="19" t="s">
        <v>171</v>
      </c>
      <c r="C166" s="19" t="s">
        <v>266</v>
      </c>
    </row>
    <row r="167" spans="1:3" x14ac:dyDescent="0.2">
      <c r="A167" s="19" t="s">
        <v>846</v>
      </c>
      <c r="B167" s="19" t="s">
        <v>875</v>
      </c>
      <c r="C167" s="19" t="s">
        <v>1011</v>
      </c>
    </row>
    <row r="168" spans="1:3" x14ac:dyDescent="0.2">
      <c r="A168" s="19" t="s">
        <v>849</v>
      </c>
      <c r="B168" s="19" t="s">
        <v>850</v>
      </c>
      <c r="C168" s="19" t="s">
        <v>1012</v>
      </c>
    </row>
    <row r="169" spans="1:3" x14ac:dyDescent="0.2">
      <c r="A169" s="19" t="s">
        <v>846</v>
      </c>
      <c r="B169" s="19" t="s">
        <v>875</v>
      </c>
      <c r="C169" s="19" t="s">
        <v>1013</v>
      </c>
    </row>
    <row r="170" spans="1:3" x14ac:dyDescent="0.2">
      <c r="A170" s="19" t="s">
        <v>837</v>
      </c>
      <c r="B170" s="19" t="s">
        <v>838</v>
      </c>
      <c r="C170" s="19" t="s">
        <v>1014</v>
      </c>
    </row>
    <row r="171" spans="1:3" x14ac:dyDescent="0.2">
      <c r="A171" s="19" t="s">
        <v>834</v>
      </c>
      <c r="B171" s="19" t="s">
        <v>835</v>
      </c>
      <c r="C171" s="19" t="s">
        <v>1015</v>
      </c>
    </row>
    <row r="172" spans="1:3" x14ac:dyDescent="0.2">
      <c r="A172" s="19" t="s">
        <v>849</v>
      </c>
      <c r="B172" s="19" t="s">
        <v>850</v>
      </c>
      <c r="C172" s="19" t="s">
        <v>1016</v>
      </c>
    </row>
    <row r="173" spans="1:3" x14ac:dyDescent="0.2">
      <c r="A173" s="19" t="s">
        <v>840</v>
      </c>
      <c r="B173" s="19" t="s">
        <v>841</v>
      </c>
      <c r="C173" s="19" t="s">
        <v>1017</v>
      </c>
    </row>
    <row r="174" spans="1:3" x14ac:dyDescent="0.2">
      <c r="A174" s="19" t="s">
        <v>837</v>
      </c>
      <c r="B174" s="19" t="s">
        <v>838</v>
      </c>
      <c r="C174" s="19" t="s">
        <v>1018</v>
      </c>
    </row>
    <row r="175" spans="1:3" x14ac:dyDescent="0.2">
      <c r="A175" s="19" t="s">
        <v>846</v>
      </c>
      <c r="B175" s="19" t="s">
        <v>875</v>
      </c>
      <c r="C175" s="19" t="s">
        <v>1019</v>
      </c>
    </row>
    <row r="176" spans="1:3" x14ac:dyDescent="0.2">
      <c r="A176" s="19" t="s">
        <v>831</v>
      </c>
      <c r="B176" s="19" t="s">
        <v>844</v>
      </c>
      <c r="C176" s="19" t="s">
        <v>1020</v>
      </c>
    </row>
    <row r="177" spans="1:3" x14ac:dyDescent="0.2">
      <c r="A177" s="19" t="s">
        <v>837</v>
      </c>
      <c r="B177" s="19" t="s">
        <v>960</v>
      </c>
      <c r="C177" s="19" t="s">
        <v>1021</v>
      </c>
    </row>
    <row r="178" spans="1:3" x14ac:dyDescent="0.2">
      <c r="A178" s="19" t="s">
        <v>861</v>
      </c>
      <c r="B178" s="19" t="s">
        <v>862</v>
      </c>
      <c r="C178" s="19" t="s">
        <v>1022</v>
      </c>
    </row>
    <row r="179" spans="1:3" x14ac:dyDescent="0.2">
      <c r="A179" s="19" t="s">
        <v>846</v>
      </c>
      <c r="B179" s="19" t="s">
        <v>847</v>
      </c>
      <c r="C179" s="19" t="s">
        <v>1023</v>
      </c>
    </row>
    <row r="180" spans="1:3" x14ac:dyDescent="0.2">
      <c r="A180" s="19" t="s">
        <v>840</v>
      </c>
      <c r="B180" s="19" t="s">
        <v>858</v>
      </c>
      <c r="C180" s="19" t="s">
        <v>1024</v>
      </c>
    </row>
    <row r="181" spans="1:3" x14ac:dyDescent="0.2">
      <c r="A181" s="19" t="s">
        <v>840</v>
      </c>
      <c r="B181" s="19" t="s">
        <v>856</v>
      </c>
      <c r="C181" s="19" t="s">
        <v>1025</v>
      </c>
    </row>
    <row r="182" spans="1:3" x14ac:dyDescent="0.2">
      <c r="A182" s="19" t="s">
        <v>849</v>
      </c>
      <c r="B182" s="19" t="s">
        <v>850</v>
      </c>
      <c r="C182" s="19" t="s">
        <v>1026</v>
      </c>
    </row>
    <row r="183" spans="1:3" x14ac:dyDescent="0.2">
      <c r="A183" s="19" t="s">
        <v>837</v>
      </c>
      <c r="B183" s="19" t="s">
        <v>960</v>
      </c>
      <c r="C183" s="19" t="s">
        <v>1027</v>
      </c>
    </row>
    <row r="184" spans="1:3" x14ac:dyDescent="0.2">
      <c r="A184" s="19" t="s">
        <v>846</v>
      </c>
      <c r="B184" s="19" t="s">
        <v>896</v>
      </c>
      <c r="C184" s="19" t="s">
        <v>1028</v>
      </c>
    </row>
    <row r="185" spans="1:3" x14ac:dyDescent="0.2">
      <c r="A185" s="19" t="s">
        <v>831</v>
      </c>
      <c r="B185" s="19" t="s">
        <v>854</v>
      </c>
      <c r="C185" s="19" t="s">
        <v>1029</v>
      </c>
    </row>
    <row r="186" spans="1:3" x14ac:dyDescent="0.2">
      <c r="A186" s="19" t="s">
        <v>840</v>
      </c>
      <c r="B186" s="19" t="s">
        <v>858</v>
      </c>
      <c r="C186" s="19" t="s">
        <v>1030</v>
      </c>
    </row>
    <row r="187" spans="1:3" x14ac:dyDescent="0.2">
      <c r="A187" s="19" t="s">
        <v>846</v>
      </c>
      <c r="B187" s="19" t="s">
        <v>875</v>
      </c>
      <c r="C187" s="19" t="s">
        <v>1031</v>
      </c>
    </row>
    <row r="188" spans="1:3" x14ac:dyDescent="0.2">
      <c r="A188" s="19" t="s">
        <v>846</v>
      </c>
      <c r="B188" s="19" t="s">
        <v>847</v>
      </c>
      <c r="C188" s="19" t="s">
        <v>1032</v>
      </c>
    </row>
    <row r="189" spans="1:3" x14ac:dyDescent="0.2">
      <c r="A189" s="19" t="s">
        <v>849</v>
      </c>
      <c r="B189" s="19" t="s">
        <v>850</v>
      </c>
      <c r="C189" s="19" t="s">
        <v>1033</v>
      </c>
    </row>
    <row r="190" spans="1:3" x14ac:dyDescent="0.2">
      <c r="A190" s="19" t="s">
        <v>861</v>
      </c>
      <c r="B190" s="19" t="s">
        <v>862</v>
      </c>
      <c r="C190" s="19" t="s">
        <v>1034</v>
      </c>
    </row>
    <row r="191" spans="1:3" x14ac:dyDescent="0.2">
      <c r="A191" s="19" t="s">
        <v>840</v>
      </c>
      <c r="B191" s="19" t="s">
        <v>841</v>
      </c>
      <c r="C191" s="19" t="s">
        <v>1035</v>
      </c>
    </row>
    <row r="192" spans="1:3" x14ac:dyDescent="0.2">
      <c r="A192" s="19" t="s">
        <v>861</v>
      </c>
      <c r="B192" s="19" t="s">
        <v>898</v>
      </c>
      <c r="C192" s="19" t="s">
        <v>1036</v>
      </c>
    </row>
    <row r="193" spans="1:3" x14ac:dyDescent="0.2">
      <c r="A193" s="19" t="s">
        <v>846</v>
      </c>
      <c r="B193" s="19" t="s">
        <v>875</v>
      </c>
      <c r="C193" s="19" t="s">
        <v>1037</v>
      </c>
    </row>
    <row r="194" spans="1:3" x14ac:dyDescent="0.2">
      <c r="A194" s="19" t="s">
        <v>849</v>
      </c>
      <c r="B194" s="19" t="s">
        <v>850</v>
      </c>
      <c r="C194" s="19" t="s">
        <v>1038</v>
      </c>
    </row>
    <row r="195" spans="1:3" x14ac:dyDescent="0.2">
      <c r="A195" s="19" t="s">
        <v>849</v>
      </c>
      <c r="B195" s="19" t="s">
        <v>850</v>
      </c>
      <c r="C195" s="19" t="s">
        <v>1039</v>
      </c>
    </row>
    <row r="196" spans="1:3" x14ac:dyDescent="0.2">
      <c r="A196" s="19" t="s">
        <v>846</v>
      </c>
      <c r="B196" s="19" t="s">
        <v>896</v>
      </c>
      <c r="C196" s="19" t="s">
        <v>1040</v>
      </c>
    </row>
    <row r="197" spans="1:3" x14ac:dyDescent="0.2">
      <c r="A197" s="19" t="s">
        <v>837</v>
      </c>
      <c r="B197" s="19" t="s">
        <v>838</v>
      </c>
      <c r="C197" s="19" t="s">
        <v>1041</v>
      </c>
    </row>
    <row r="198" spans="1:3" x14ac:dyDescent="0.2">
      <c r="A198" s="19" t="s">
        <v>834</v>
      </c>
      <c r="B198" s="19" t="s">
        <v>835</v>
      </c>
      <c r="C198" s="19" t="s">
        <v>1042</v>
      </c>
    </row>
    <row r="199" spans="1:3" x14ac:dyDescent="0.2">
      <c r="A199" s="19" t="s">
        <v>849</v>
      </c>
      <c r="B199" s="19" t="s">
        <v>850</v>
      </c>
      <c r="C199" s="19" t="s">
        <v>1043</v>
      </c>
    </row>
    <row r="200" spans="1:3" x14ac:dyDescent="0.2">
      <c r="A200" s="19" t="s">
        <v>834</v>
      </c>
      <c r="B200" s="19" t="s">
        <v>835</v>
      </c>
      <c r="C200" s="19" t="s">
        <v>1044</v>
      </c>
    </row>
    <row r="201" spans="1:3" x14ac:dyDescent="0.2">
      <c r="A201" s="19" t="s">
        <v>834</v>
      </c>
      <c r="B201" s="19" t="s">
        <v>171</v>
      </c>
      <c r="C201" s="19" t="s">
        <v>1045</v>
      </c>
    </row>
    <row r="202" spans="1:3" x14ac:dyDescent="0.2">
      <c r="A202" s="19" t="s">
        <v>861</v>
      </c>
      <c r="B202" s="19" t="s">
        <v>888</v>
      </c>
      <c r="C202" s="19" t="s">
        <v>1046</v>
      </c>
    </row>
    <row r="203" spans="1:3" x14ac:dyDescent="0.2">
      <c r="A203" s="19" t="s">
        <v>849</v>
      </c>
      <c r="B203" s="19" t="s">
        <v>850</v>
      </c>
      <c r="C203" s="19" t="s">
        <v>1047</v>
      </c>
    </row>
    <row r="204" spans="1:3" x14ac:dyDescent="0.2">
      <c r="A204" s="19" t="s">
        <v>837</v>
      </c>
      <c r="B204" s="19" t="s">
        <v>838</v>
      </c>
      <c r="C204" s="19" t="s">
        <v>1048</v>
      </c>
    </row>
    <row r="205" spans="1:3" x14ac:dyDescent="0.2">
      <c r="A205" s="19" t="s">
        <v>849</v>
      </c>
      <c r="B205" s="19" t="s">
        <v>850</v>
      </c>
      <c r="C205" s="19" t="s">
        <v>1049</v>
      </c>
    </row>
    <row r="206" spans="1:3" x14ac:dyDescent="0.2">
      <c r="A206" s="19" t="s">
        <v>834</v>
      </c>
      <c r="B206" s="19" t="s">
        <v>171</v>
      </c>
      <c r="C206" s="19" t="s">
        <v>1050</v>
      </c>
    </row>
    <row r="207" spans="1:3" x14ac:dyDescent="0.2">
      <c r="A207" s="19" t="s">
        <v>840</v>
      </c>
      <c r="B207" s="19" t="s">
        <v>858</v>
      </c>
      <c r="C207" s="19" t="s">
        <v>1051</v>
      </c>
    </row>
    <row r="208" spans="1:3" x14ac:dyDescent="0.2">
      <c r="A208" s="19" t="s">
        <v>846</v>
      </c>
      <c r="B208" s="19" t="s">
        <v>847</v>
      </c>
      <c r="C208" s="19" t="s">
        <v>1052</v>
      </c>
    </row>
    <row r="209" spans="1:3" x14ac:dyDescent="0.2">
      <c r="A209" s="19" t="s">
        <v>834</v>
      </c>
      <c r="B209" s="19" t="s">
        <v>171</v>
      </c>
      <c r="C209" s="19" t="s">
        <v>1053</v>
      </c>
    </row>
    <row r="210" spans="1:3" x14ac:dyDescent="0.2">
      <c r="A210" s="19" t="s">
        <v>861</v>
      </c>
      <c r="B210" s="19" t="s">
        <v>898</v>
      </c>
      <c r="C210" s="19" t="s">
        <v>1054</v>
      </c>
    </row>
    <row r="211" spans="1:3" x14ac:dyDescent="0.2">
      <c r="A211" s="19" t="s">
        <v>849</v>
      </c>
      <c r="B211" s="19" t="s">
        <v>850</v>
      </c>
      <c r="C211" s="19" t="s">
        <v>151</v>
      </c>
    </row>
    <row r="212" spans="1:3" x14ac:dyDescent="0.2">
      <c r="A212" s="19" t="s">
        <v>861</v>
      </c>
      <c r="B212" s="19" t="s">
        <v>888</v>
      </c>
      <c r="C212" s="19" t="s">
        <v>1055</v>
      </c>
    </row>
    <row r="213" spans="1:3" x14ac:dyDescent="0.2">
      <c r="A213" s="19" t="s">
        <v>837</v>
      </c>
      <c r="B213" s="19" t="s">
        <v>838</v>
      </c>
      <c r="C213" s="19" t="s">
        <v>1056</v>
      </c>
    </row>
    <row r="214" spans="1:3" x14ac:dyDescent="0.2">
      <c r="A214" s="19" t="s">
        <v>834</v>
      </c>
      <c r="B214" s="19" t="s">
        <v>171</v>
      </c>
      <c r="C214" s="19" t="s">
        <v>1057</v>
      </c>
    </row>
    <row r="215" spans="1:3" x14ac:dyDescent="0.2">
      <c r="A215" s="19" t="s">
        <v>846</v>
      </c>
      <c r="B215" s="19" t="s">
        <v>875</v>
      </c>
      <c r="C215" s="19" t="s">
        <v>1058</v>
      </c>
    </row>
    <row r="216" spans="1:3" x14ac:dyDescent="0.2">
      <c r="A216" s="19" t="s">
        <v>846</v>
      </c>
      <c r="B216" s="19" t="s">
        <v>896</v>
      </c>
      <c r="C216" s="19" t="s">
        <v>1059</v>
      </c>
    </row>
    <row r="217" spans="1:3" x14ac:dyDescent="0.2">
      <c r="A217" s="19" t="s">
        <v>840</v>
      </c>
      <c r="B217" s="19" t="s">
        <v>858</v>
      </c>
      <c r="C217" s="19" t="s">
        <v>1060</v>
      </c>
    </row>
    <row r="218" spans="1:3" x14ac:dyDescent="0.2">
      <c r="A218" s="19" t="s">
        <v>849</v>
      </c>
      <c r="B218" s="19" t="s">
        <v>850</v>
      </c>
      <c r="C218" s="19" t="s">
        <v>1061</v>
      </c>
    </row>
    <row r="219" spans="1:3" x14ac:dyDescent="0.2">
      <c r="A219" s="19" t="s">
        <v>837</v>
      </c>
      <c r="B219" s="19" t="s">
        <v>884</v>
      </c>
      <c r="C219" s="19" t="s">
        <v>1062</v>
      </c>
    </row>
    <row r="220" spans="1:3" x14ac:dyDescent="0.2">
      <c r="A220" s="19" t="s">
        <v>846</v>
      </c>
      <c r="B220" s="19" t="s">
        <v>875</v>
      </c>
      <c r="C220" s="19" t="s">
        <v>1063</v>
      </c>
    </row>
    <row r="221" spans="1:3" x14ac:dyDescent="0.2">
      <c r="A221" s="19" t="s">
        <v>831</v>
      </c>
      <c r="B221" s="19" t="s">
        <v>844</v>
      </c>
      <c r="C221" s="19" t="s">
        <v>1064</v>
      </c>
    </row>
    <row r="222" spans="1:3" x14ac:dyDescent="0.2">
      <c r="A222" s="19" t="s">
        <v>840</v>
      </c>
      <c r="B222" s="19" t="s">
        <v>856</v>
      </c>
      <c r="C222" s="19" t="s">
        <v>1065</v>
      </c>
    </row>
    <row r="223" spans="1:3" x14ac:dyDescent="0.2">
      <c r="A223" s="19" t="s">
        <v>834</v>
      </c>
      <c r="B223" s="19" t="s">
        <v>171</v>
      </c>
      <c r="C223" s="19" t="s">
        <v>171</v>
      </c>
    </row>
    <row r="224" spans="1:3" x14ac:dyDescent="0.2">
      <c r="A224" s="19" t="s">
        <v>831</v>
      </c>
      <c r="B224" s="19" t="s">
        <v>854</v>
      </c>
      <c r="C224" s="19" t="s">
        <v>1066</v>
      </c>
    </row>
    <row r="225" spans="1:3" x14ac:dyDescent="0.2">
      <c r="A225" s="19" t="s">
        <v>861</v>
      </c>
      <c r="B225" s="19" t="s">
        <v>898</v>
      </c>
      <c r="C225" s="19" t="s">
        <v>1067</v>
      </c>
    </row>
    <row r="226" spans="1:3" x14ac:dyDescent="0.2">
      <c r="A226" s="19" t="s">
        <v>849</v>
      </c>
      <c r="B226" s="19" t="s">
        <v>850</v>
      </c>
      <c r="C226" s="19" t="s">
        <v>1068</v>
      </c>
    </row>
    <row r="227" spans="1:3" x14ac:dyDescent="0.2">
      <c r="A227" s="19" t="s">
        <v>861</v>
      </c>
      <c r="B227" s="19" t="s">
        <v>888</v>
      </c>
      <c r="C227" s="19" t="s">
        <v>1069</v>
      </c>
    </row>
    <row r="228" spans="1:3" x14ac:dyDescent="0.2">
      <c r="A228" s="19" t="s">
        <v>861</v>
      </c>
      <c r="B228" s="19" t="s">
        <v>898</v>
      </c>
      <c r="C228" s="19" t="s">
        <v>1070</v>
      </c>
    </row>
    <row r="229" spans="1:3" x14ac:dyDescent="0.2">
      <c r="A229" s="19" t="s">
        <v>834</v>
      </c>
      <c r="B229" s="19" t="s">
        <v>865</v>
      </c>
      <c r="C229" s="19" t="s">
        <v>1071</v>
      </c>
    </row>
    <row r="230" spans="1:3" x14ac:dyDescent="0.2">
      <c r="A230" s="19" t="s">
        <v>840</v>
      </c>
      <c r="B230" s="19" t="s">
        <v>856</v>
      </c>
      <c r="C230" s="19" t="s">
        <v>1072</v>
      </c>
    </row>
    <row r="231" spans="1:3" x14ac:dyDescent="0.2">
      <c r="A231" s="19" t="s">
        <v>831</v>
      </c>
      <c r="B231" s="19" t="s">
        <v>844</v>
      </c>
      <c r="C231" s="19" t="s">
        <v>1073</v>
      </c>
    </row>
    <row r="232" spans="1:3" x14ac:dyDescent="0.2">
      <c r="A232" s="19" t="s">
        <v>837</v>
      </c>
      <c r="B232" s="19" t="s">
        <v>884</v>
      </c>
      <c r="C232" s="19" t="s">
        <v>1074</v>
      </c>
    </row>
    <row r="233" spans="1:3" x14ac:dyDescent="0.2">
      <c r="A233" s="19" t="s">
        <v>840</v>
      </c>
      <c r="B233" s="19" t="s">
        <v>841</v>
      </c>
      <c r="C233" s="19" t="s">
        <v>1075</v>
      </c>
    </row>
    <row r="234" spans="1:3" x14ac:dyDescent="0.2">
      <c r="A234" s="19" t="s">
        <v>861</v>
      </c>
      <c r="B234" s="19" t="s">
        <v>862</v>
      </c>
      <c r="C234" s="19" t="s">
        <v>1076</v>
      </c>
    </row>
    <row r="235" spans="1:3" x14ac:dyDescent="0.2">
      <c r="A235" s="19" t="s">
        <v>849</v>
      </c>
      <c r="B235" s="19" t="s">
        <v>850</v>
      </c>
      <c r="C235" s="19" t="s">
        <v>1077</v>
      </c>
    </row>
    <row r="236" spans="1:3" x14ac:dyDescent="0.2">
      <c r="A236" s="19" t="s">
        <v>834</v>
      </c>
      <c r="B236" s="19" t="s">
        <v>865</v>
      </c>
      <c r="C236" s="19" t="s">
        <v>177</v>
      </c>
    </row>
    <row r="237" spans="1:3" x14ac:dyDescent="0.2">
      <c r="A237" s="19" t="s">
        <v>840</v>
      </c>
      <c r="B237" s="19" t="s">
        <v>858</v>
      </c>
      <c r="C237" s="19" t="s">
        <v>1078</v>
      </c>
    </row>
    <row r="238" spans="1:3" x14ac:dyDescent="0.2">
      <c r="A238" s="19" t="s">
        <v>840</v>
      </c>
      <c r="B238" s="19" t="s">
        <v>856</v>
      </c>
      <c r="C238" s="19" t="s">
        <v>1079</v>
      </c>
    </row>
    <row r="239" spans="1:3" x14ac:dyDescent="0.2">
      <c r="A239" s="19" t="s">
        <v>840</v>
      </c>
      <c r="B239" s="19" t="s">
        <v>858</v>
      </c>
      <c r="C239" s="19" t="s">
        <v>1080</v>
      </c>
    </row>
    <row r="240" spans="1:3" x14ac:dyDescent="0.2">
      <c r="A240" s="19" t="s">
        <v>840</v>
      </c>
      <c r="B240" s="19" t="s">
        <v>856</v>
      </c>
      <c r="C240" s="19" t="s">
        <v>1081</v>
      </c>
    </row>
    <row r="241" spans="1:3" x14ac:dyDescent="0.2">
      <c r="A241" s="19" t="s">
        <v>861</v>
      </c>
      <c r="B241" s="19" t="s">
        <v>898</v>
      </c>
      <c r="C241" s="19" t="s">
        <v>1082</v>
      </c>
    </row>
    <row r="242" spans="1:3" x14ac:dyDescent="0.2">
      <c r="A242" s="19" t="s">
        <v>840</v>
      </c>
      <c r="B242" s="19" t="s">
        <v>841</v>
      </c>
      <c r="C242" s="19" t="s">
        <v>1083</v>
      </c>
    </row>
    <row r="243" spans="1:3" x14ac:dyDescent="0.2">
      <c r="A243" s="19" t="s">
        <v>849</v>
      </c>
      <c r="B243" s="19" t="s">
        <v>850</v>
      </c>
      <c r="C243" s="19" t="s">
        <v>1084</v>
      </c>
    </row>
    <row r="244" spans="1:3" x14ac:dyDescent="0.2">
      <c r="A244" s="19" t="s">
        <v>846</v>
      </c>
      <c r="B244" s="19" t="s">
        <v>875</v>
      </c>
      <c r="C244" s="19" t="s">
        <v>1085</v>
      </c>
    </row>
    <row r="245" spans="1:3" x14ac:dyDescent="0.2">
      <c r="A245" s="19" t="s">
        <v>831</v>
      </c>
      <c r="B245" s="19" t="s">
        <v>832</v>
      </c>
      <c r="C245" s="19" t="s">
        <v>1086</v>
      </c>
    </row>
    <row r="246" spans="1:3" x14ac:dyDescent="0.2">
      <c r="A246" s="19" t="s">
        <v>840</v>
      </c>
      <c r="B246" s="19" t="s">
        <v>858</v>
      </c>
      <c r="C246" s="19" t="s">
        <v>1087</v>
      </c>
    </row>
    <row r="247" spans="1:3" x14ac:dyDescent="0.2">
      <c r="A247" s="19" t="s">
        <v>837</v>
      </c>
      <c r="B247" s="19" t="s">
        <v>960</v>
      </c>
      <c r="C247" s="19" t="s">
        <v>960</v>
      </c>
    </row>
    <row r="248" spans="1:3" x14ac:dyDescent="0.2">
      <c r="A248" s="19" t="s">
        <v>849</v>
      </c>
      <c r="B248" s="19" t="s">
        <v>850</v>
      </c>
      <c r="C248" s="19" t="s">
        <v>1088</v>
      </c>
    </row>
    <row r="249" spans="1:3" x14ac:dyDescent="0.2">
      <c r="A249" s="19" t="s">
        <v>834</v>
      </c>
      <c r="B249" s="19" t="s">
        <v>171</v>
      </c>
      <c r="C249" s="19" t="s">
        <v>1089</v>
      </c>
    </row>
    <row r="250" spans="1:3" x14ac:dyDescent="0.2">
      <c r="A250" s="19" t="s">
        <v>834</v>
      </c>
      <c r="B250" s="19" t="s">
        <v>171</v>
      </c>
      <c r="C250" s="19" t="s">
        <v>1090</v>
      </c>
    </row>
    <row r="251" spans="1:3" x14ac:dyDescent="0.2">
      <c r="A251" s="19" t="s">
        <v>846</v>
      </c>
      <c r="B251" s="19" t="s">
        <v>847</v>
      </c>
      <c r="C251" s="19" t="s">
        <v>1091</v>
      </c>
    </row>
    <row r="252" spans="1:3" x14ac:dyDescent="0.2">
      <c r="A252" s="19" t="s">
        <v>840</v>
      </c>
      <c r="B252" s="19" t="s">
        <v>858</v>
      </c>
      <c r="C252" s="19" t="s">
        <v>1092</v>
      </c>
    </row>
    <row r="253" spans="1:3" x14ac:dyDescent="0.2">
      <c r="A253" s="19" t="s">
        <v>840</v>
      </c>
      <c r="B253" s="19" t="s">
        <v>841</v>
      </c>
      <c r="C253" s="19" t="s">
        <v>1093</v>
      </c>
    </row>
    <row r="254" spans="1:3" x14ac:dyDescent="0.2">
      <c r="A254" s="19" t="s">
        <v>840</v>
      </c>
      <c r="B254" s="19" t="s">
        <v>856</v>
      </c>
      <c r="C254" s="19" t="s">
        <v>1094</v>
      </c>
    </row>
    <row r="255" spans="1:3" x14ac:dyDescent="0.2">
      <c r="A255" s="19" t="s">
        <v>849</v>
      </c>
      <c r="B255" s="19" t="s">
        <v>850</v>
      </c>
      <c r="C255" s="19" t="s">
        <v>1095</v>
      </c>
    </row>
    <row r="256" spans="1:3" x14ac:dyDescent="0.2">
      <c r="A256" s="19" t="s">
        <v>840</v>
      </c>
      <c r="B256" s="19" t="s">
        <v>858</v>
      </c>
      <c r="C256" s="19" t="s">
        <v>1096</v>
      </c>
    </row>
    <row r="257" spans="1:3" x14ac:dyDescent="0.2">
      <c r="A257" s="19" t="s">
        <v>849</v>
      </c>
      <c r="B257" s="19" t="s">
        <v>850</v>
      </c>
      <c r="C257" s="19" t="s">
        <v>1097</v>
      </c>
    </row>
    <row r="258" spans="1:3" x14ac:dyDescent="0.2">
      <c r="A258" s="19" t="s">
        <v>837</v>
      </c>
      <c r="B258" s="19" t="s">
        <v>838</v>
      </c>
      <c r="C258" s="19" t="s">
        <v>1098</v>
      </c>
    </row>
    <row r="259" spans="1:3" x14ac:dyDescent="0.2">
      <c r="A259" s="19" t="s">
        <v>846</v>
      </c>
      <c r="B259" s="19" t="s">
        <v>875</v>
      </c>
      <c r="C259" s="19" t="s">
        <v>1099</v>
      </c>
    </row>
    <row r="260" spans="1:3" x14ac:dyDescent="0.2">
      <c r="A260" s="19" t="s">
        <v>849</v>
      </c>
      <c r="B260" s="19" t="s">
        <v>850</v>
      </c>
      <c r="C260" s="19" t="s">
        <v>1100</v>
      </c>
    </row>
    <row r="261" spans="1:3" x14ac:dyDescent="0.2">
      <c r="A261" s="19" t="s">
        <v>834</v>
      </c>
      <c r="B261" s="19" t="s">
        <v>865</v>
      </c>
      <c r="C261" s="19" t="s">
        <v>1101</v>
      </c>
    </row>
    <row r="262" spans="1:3" x14ac:dyDescent="0.2">
      <c r="A262" s="19" t="s">
        <v>861</v>
      </c>
      <c r="B262" s="19" t="s">
        <v>888</v>
      </c>
      <c r="C262" s="19" t="s">
        <v>1102</v>
      </c>
    </row>
    <row r="263" spans="1:3" x14ac:dyDescent="0.2">
      <c r="A263" s="19" t="s">
        <v>831</v>
      </c>
      <c r="B263" s="19" t="s">
        <v>844</v>
      </c>
      <c r="C263" s="19" t="s">
        <v>1103</v>
      </c>
    </row>
    <row r="264" spans="1:3" x14ac:dyDescent="0.2">
      <c r="A264" s="19" t="s">
        <v>849</v>
      </c>
      <c r="B264" s="19" t="s">
        <v>850</v>
      </c>
      <c r="C264" s="19" t="s">
        <v>1104</v>
      </c>
    </row>
    <row r="265" spans="1:3" x14ac:dyDescent="0.2">
      <c r="A265" s="19" t="s">
        <v>837</v>
      </c>
      <c r="B265" s="19" t="s">
        <v>838</v>
      </c>
      <c r="C265" s="19" t="s">
        <v>1105</v>
      </c>
    </row>
    <row r="266" spans="1:3" x14ac:dyDescent="0.2">
      <c r="A266" s="19" t="s">
        <v>834</v>
      </c>
      <c r="B266" s="19" t="s">
        <v>835</v>
      </c>
      <c r="C266" s="19" t="s">
        <v>1106</v>
      </c>
    </row>
    <row r="267" spans="1:3" x14ac:dyDescent="0.2">
      <c r="A267" s="19" t="s">
        <v>837</v>
      </c>
      <c r="B267" s="19" t="s">
        <v>838</v>
      </c>
      <c r="C267" s="19" t="s">
        <v>1107</v>
      </c>
    </row>
    <row r="268" spans="1:3" x14ac:dyDescent="0.2">
      <c r="A268" s="19" t="s">
        <v>834</v>
      </c>
      <c r="B268" s="19" t="s">
        <v>865</v>
      </c>
      <c r="C268" s="19" t="s">
        <v>1108</v>
      </c>
    </row>
    <row r="269" spans="1:3" x14ac:dyDescent="0.2">
      <c r="A269" s="19" t="s">
        <v>849</v>
      </c>
      <c r="B269" s="19" t="s">
        <v>850</v>
      </c>
      <c r="C269" s="19" t="s">
        <v>1109</v>
      </c>
    </row>
    <row r="270" spans="1:3" x14ac:dyDescent="0.2">
      <c r="A270" s="19" t="s">
        <v>846</v>
      </c>
      <c r="B270" s="19" t="s">
        <v>896</v>
      </c>
      <c r="C270" s="19" t="s">
        <v>896</v>
      </c>
    </row>
    <row r="271" spans="1:3" x14ac:dyDescent="0.2">
      <c r="A271" s="19" t="s">
        <v>846</v>
      </c>
      <c r="B271" s="19" t="s">
        <v>847</v>
      </c>
      <c r="C271" s="19" t="s">
        <v>1110</v>
      </c>
    </row>
    <row r="272" spans="1:3" x14ac:dyDescent="0.2">
      <c r="A272" s="19" t="s">
        <v>831</v>
      </c>
      <c r="B272" s="19" t="s">
        <v>844</v>
      </c>
      <c r="C272" s="19" t="s">
        <v>1111</v>
      </c>
    </row>
    <row r="273" spans="1:3" x14ac:dyDescent="0.2">
      <c r="A273" s="19" t="s">
        <v>846</v>
      </c>
      <c r="B273" s="19" t="s">
        <v>875</v>
      </c>
      <c r="C273" s="19" t="s">
        <v>1112</v>
      </c>
    </row>
    <row r="274" spans="1:3" x14ac:dyDescent="0.2">
      <c r="A274" s="19" t="s">
        <v>849</v>
      </c>
      <c r="B274" s="19" t="s">
        <v>850</v>
      </c>
      <c r="C274" s="19" t="s">
        <v>1113</v>
      </c>
    </row>
    <row r="275" spans="1:3" x14ac:dyDescent="0.2">
      <c r="A275" s="19" t="s">
        <v>837</v>
      </c>
      <c r="B275" s="19" t="s">
        <v>838</v>
      </c>
      <c r="C275" s="19" t="s">
        <v>1114</v>
      </c>
    </row>
    <row r="276" spans="1:3" x14ac:dyDescent="0.2">
      <c r="A276" s="19" t="s">
        <v>837</v>
      </c>
      <c r="B276" s="19" t="s">
        <v>838</v>
      </c>
      <c r="C276" s="19" t="s">
        <v>1115</v>
      </c>
    </row>
    <row r="277" spans="1:3" x14ac:dyDescent="0.2">
      <c r="A277" s="19" t="s">
        <v>846</v>
      </c>
      <c r="B277" s="19" t="s">
        <v>875</v>
      </c>
      <c r="C277" s="19" t="s">
        <v>1116</v>
      </c>
    </row>
    <row r="278" spans="1:3" x14ac:dyDescent="0.2">
      <c r="A278" s="19" t="s">
        <v>840</v>
      </c>
      <c r="B278" s="19" t="s">
        <v>858</v>
      </c>
      <c r="C278" s="19" t="s">
        <v>1117</v>
      </c>
    </row>
    <row r="279" spans="1:3" x14ac:dyDescent="0.2">
      <c r="A279" s="19" t="s">
        <v>840</v>
      </c>
      <c r="B279" s="19" t="s">
        <v>856</v>
      </c>
      <c r="C279" s="19" t="s">
        <v>1118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8B811-652D-4A43-BD56-E05CEA29159D}">
  <dimension ref="A1:H37"/>
  <sheetViews>
    <sheetView workbookViewId="0">
      <selection activeCell="M17" sqref="M17"/>
    </sheetView>
  </sheetViews>
  <sheetFormatPr defaultRowHeight="12" x14ac:dyDescent="0.2"/>
  <cols>
    <col min="1" max="6" width="11.83203125" customWidth="1"/>
  </cols>
  <sheetData>
    <row r="1" spans="1:8" x14ac:dyDescent="0.2">
      <c r="A1" s="22" t="s">
        <v>97</v>
      </c>
      <c r="B1" s="23">
        <f ca="1">TODAY()-(7-COLUMN())</f>
        <v>45239</v>
      </c>
      <c r="C1" s="23">
        <f t="shared" ref="C1:F1" ca="1" si="0">TODAY()-(7-COLUMN())</f>
        <v>45240</v>
      </c>
      <c r="D1" s="23">
        <f t="shared" ca="1" si="0"/>
        <v>45241</v>
      </c>
      <c r="E1" s="23">
        <f t="shared" ca="1" si="0"/>
        <v>45242</v>
      </c>
      <c r="F1" s="23">
        <f t="shared" ca="1" si="0"/>
        <v>45243</v>
      </c>
    </row>
    <row r="2" spans="1:8" x14ac:dyDescent="0.2">
      <c r="A2" s="21" t="s">
        <v>1122</v>
      </c>
      <c r="B2" s="24">
        <v>333.78500000000003</v>
      </c>
      <c r="C2" s="24">
        <v>269.846</v>
      </c>
      <c r="D2" s="24">
        <v>592.57799999999997</v>
      </c>
      <c r="E2" s="24">
        <v>353.322</v>
      </c>
      <c r="F2" s="24">
        <v>648.45799999999997</v>
      </c>
    </row>
    <row r="3" spans="1:8" x14ac:dyDescent="0.2">
      <c r="A3" s="21" t="s">
        <v>1123</v>
      </c>
      <c r="B3" s="24">
        <v>964.625</v>
      </c>
      <c r="C3" s="24">
        <v>189.18600000000001</v>
      </c>
      <c r="D3" s="24">
        <v>766.03300000000002</v>
      </c>
      <c r="E3" s="24">
        <v>155.4</v>
      </c>
      <c r="F3" s="24">
        <v>675.77800000000002</v>
      </c>
      <c r="H3" s="6" t="s">
        <v>1144</v>
      </c>
    </row>
    <row r="4" spans="1:8" x14ac:dyDescent="0.2">
      <c r="A4" s="21" t="s">
        <v>1124</v>
      </c>
      <c r="B4" s="24">
        <v>868.37400000000002</v>
      </c>
      <c r="C4" s="24">
        <v>773.43299999999999</v>
      </c>
      <c r="D4" s="24">
        <v>279.08300000000003</v>
      </c>
      <c r="E4" s="24">
        <v>659.399</v>
      </c>
      <c r="F4" s="24">
        <v>617.84400000000005</v>
      </c>
      <c r="H4" s="6" t="s">
        <v>1145</v>
      </c>
    </row>
    <row r="5" spans="1:8" x14ac:dyDescent="0.2">
      <c r="A5" s="21" t="s">
        <v>1125</v>
      </c>
      <c r="B5" s="24">
        <v>519.56700000000001</v>
      </c>
      <c r="C5" s="24">
        <v>148.91499999999999</v>
      </c>
      <c r="D5" s="24">
        <v>411.85</v>
      </c>
      <c r="E5" s="24">
        <v>822.53399999999999</v>
      </c>
      <c r="F5" s="24">
        <v>497.18200000000002</v>
      </c>
      <c r="H5" s="6" t="s">
        <v>1146</v>
      </c>
    </row>
    <row r="6" spans="1:8" x14ac:dyDescent="0.2">
      <c r="A6" s="21" t="s">
        <v>1123</v>
      </c>
      <c r="B6" s="24">
        <v>964.625</v>
      </c>
      <c r="C6" s="24">
        <v>189.18600000000001</v>
      </c>
      <c r="D6" s="24">
        <v>766.03300000000002</v>
      </c>
      <c r="E6" s="24">
        <v>155.4</v>
      </c>
      <c r="F6" s="24">
        <v>675.77800000000002</v>
      </c>
      <c r="H6" s="6"/>
    </row>
    <row r="7" spans="1:8" x14ac:dyDescent="0.2">
      <c r="A7" s="21" t="s">
        <v>1126</v>
      </c>
      <c r="B7" s="24">
        <v>689.39499999999998</v>
      </c>
      <c r="C7" s="24">
        <v>244.65899999999999</v>
      </c>
      <c r="D7" s="24">
        <v>494.18900000000002</v>
      </c>
      <c r="E7" s="24">
        <v>321.012</v>
      </c>
      <c r="F7" s="24">
        <v>596.38499999999999</v>
      </c>
    </row>
    <row r="8" spans="1:8" x14ac:dyDescent="0.2">
      <c r="A8" s="21" t="s">
        <v>1127</v>
      </c>
      <c r="B8" s="24">
        <v>210.006</v>
      </c>
      <c r="C8" s="24">
        <v>626.39599999999996</v>
      </c>
      <c r="D8" s="24">
        <v>581.85</v>
      </c>
      <c r="E8" s="24">
        <v>344.52600000000001</v>
      </c>
      <c r="F8" s="24">
        <v>792.77499999999998</v>
      </c>
    </row>
    <row r="9" spans="1:8" x14ac:dyDescent="0.2">
      <c r="A9" s="21" t="s">
        <v>1128</v>
      </c>
      <c r="B9" s="24">
        <v>372.875</v>
      </c>
      <c r="C9" s="24">
        <v>373.553</v>
      </c>
      <c r="D9" s="24">
        <v>228.66200000000001</v>
      </c>
      <c r="E9" s="24">
        <v>645.74</v>
      </c>
      <c r="F9" s="24">
        <v>246.655</v>
      </c>
    </row>
    <row r="10" spans="1:8" x14ac:dyDescent="0.2">
      <c r="A10" s="21" t="s">
        <v>1123</v>
      </c>
      <c r="B10" s="24">
        <v>964.625</v>
      </c>
      <c r="C10" s="24">
        <v>189.18600000000001</v>
      </c>
      <c r="D10" s="24">
        <v>766.03300000000002</v>
      </c>
      <c r="E10" s="24">
        <v>155.4</v>
      </c>
      <c r="F10" s="24">
        <v>675.77800000000002</v>
      </c>
    </row>
    <row r="11" spans="1:8" x14ac:dyDescent="0.2">
      <c r="A11" s="21" t="s">
        <v>1127</v>
      </c>
      <c r="B11" s="24">
        <v>210.006</v>
      </c>
      <c r="C11" s="24">
        <v>626.39599999999996</v>
      </c>
      <c r="D11" s="24">
        <v>581.85</v>
      </c>
      <c r="E11" s="24">
        <v>344.52600000000001</v>
      </c>
      <c r="F11" s="24">
        <v>792.77499999999998</v>
      </c>
    </row>
    <row r="12" spans="1:8" x14ac:dyDescent="0.2">
      <c r="A12" s="21" t="s">
        <v>1129</v>
      </c>
      <c r="B12" s="24">
        <v>517.87400000000002</v>
      </c>
      <c r="C12" s="24">
        <v>641.10199999999998</v>
      </c>
      <c r="D12" s="24">
        <v>102.125</v>
      </c>
      <c r="E12" s="24">
        <v>473.774</v>
      </c>
      <c r="F12" s="24">
        <v>236.64699999999999</v>
      </c>
    </row>
    <row r="13" spans="1:8" x14ac:dyDescent="0.2">
      <c r="A13" s="21" t="s">
        <v>1130</v>
      </c>
      <c r="B13" s="24">
        <v>166.61099999999999</v>
      </c>
      <c r="C13" s="24">
        <v>374.36599999999999</v>
      </c>
      <c r="D13" s="24">
        <v>552.04899999999998</v>
      </c>
      <c r="E13" s="24">
        <v>182.39500000000001</v>
      </c>
      <c r="F13" s="24">
        <v>761.84100000000001</v>
      </c>
    </row>
    <row r="14" spans="1:8" x14ac:dyDescent="0.2">
      <c r="A14" s="21" t="s">
        <v>1131</v>
      </c>
      <c r="B14" s="24">
        <v>929.85900000000004</v>
      </c>
      <c r="C14" s="24">
        <v>637.42200000000003</v>
      </c>
      <c r="D14" s="24">
        <v>313.55</v>
      </c>
      <c r="E14" s="24">
        <v>264.57400000000001</v>
      </c>
      <c r="F14" s="24">
        <v>521.73199999999997</v>
      </c>
    </row>
    <row r="15" spans="1:8" x14ac:dyDescent="0.2">
      <c r="A15" s="21" t="s">
        <v>1122</v>
      </c>
      <c r="B15" s="24">
        <v>333.78500000000003</v>
      </c>
      <c r="C15" s="24">
        <v>269.846</v>
      </c>
      <c r="D15" s="24">
        <v>592.57799999999997</v>
      </c>
      <c r="E15" s="24">
        <v>353.322</v>
      </c>
      <c r="F15" s="24">
        <v>648.45799999999997</v>
      </c>
    </row>
    <row r="16" spans="1:8" x14ac:dyDescent="0.2">
      <c r="A16" s="21" t="s">
        <v>1132</v>
      </c>
      <c r="B16" s="24">
        <v>516.93399999999997</v>
      </c>
      <c r="C16" s="24">
        <v>483.02199999999999</v>
      </c>
      <c r="D16" s="24">
        <v>675.51</v>
      </c>
      <c r="E16" s="24">
        <v>363.733</v>
      </c>
      <c r="F16" s="24">
        <v>493.536</v>
      </c>
    </row>
    <row r="17" spans="1:6" x14ac:dyDescent="0.2">
      <c r="A17" s="21" t="s">
        <v>1133</v>
      </c>
      <c r="B17" s="24">
        <v>500.565</v>
      </c>
      <c r="C17" s="24">
        <v>172.70500000000001</v>
      </c>
      <c r="D17" s="24">
        <v>507.22399999999999</v>
      </c>
      <c r="E17" s="24">
        <v>613.26300000000003</v>
      </c>
      <c r="F17" s="24">
        <v>859.98599999999999</v>
      </c>
    </row>
    <row r="18" spans="1:6" x14ac:dyDescent="0.2">
      <c r="A18" s="21" t="s">
        <v>1134</v>
      </c>
      <c r="B18" s="24">
        <v>486.928</v>
      </c>
      <c r="C18" s="24">
        <v>675.38199999999995</v>
      </c>
      <c r="D18" s="24">
        <v>781.80600000000004</v>
      </c>
      <c r="E18" s="24">
        <v>472.57100000000003</v>
      </c>
      <c r="F18" s="24">
        <v>374.86500000000001</v>
      </c>
    </row>
    <row r="19" spans="1:6" x14ac:dyDescent="0.2">
      <c r="A19" s="21" t="s">
        <v>1132</v>
      </c>
      <c r="B19" s="24">
        <v>516.93399999999997</v>
      </c>
      <c r="C19" s="24">
        <v>483.02199999999999</v>
      </c>
      <c r="D19" s="24">
        <v>675.51</v>
      </c>
      <c r="E19" s="24">
        <v>363.733</v>
      </c>
      <c r="F19" s="24">
        <v>493.536</v>
      </c>
    </row>
    <row r="20" spans="1:6" x14ac:dyDescent="0.2">
      <c r="A20" s="21" t="s">
        <v>1135</v>
      </c>
      <c r="B20" s="24">
        <v>425.07299999999998</v>
      </c>
      <c r="C20" s="24">
        <v>217.309</v>
      </c>
      <c r="D20" s="24">
        <v>675.899</v>
      </c>
      <c r="E20" s="24">
        <v>707.04200000000003</v>
      </c>
      <c r="F20" s="24">
        <v>440.06799999999998</v>
      </c>
    </row>
    <row r="21" spans="1:6" x14ac:dyDescent="0.2">
      <c r="A21" s="21" t="s">
        <v>1136</v>
      </c>
      <c r="B21" s="24">
        <v>894.51099999999997</v>
      </c>
      <c r="C21" s="24">
        <v>448.79700000000003</v>
      </c>
      <c r="D21" s="24">
        <v>953.08399999999995</v>
      </c>
      <c r="E21" s="24">
        <v>469.75700000000001</v>
      </c>
      <c r="F21" s="24">
        <v>255.05799999999999</v>
      </c>
    </row>
    <row r="22" spans="1:6" x14ac:dyDescent="0.2">
      <c r="A22" s="21" t="s">
        <v>1137</v>
      </c>
      <c r="B22" s="24">
        <v>704.22699999999998</v>
      </c>
      <c r="C22" s="24">
        <v>742.57299999999998</v>
      </c>
      <c r="D22" s="24">
        <v>965.74699999999996</v>
      </c>
      <c r="E22" s="24">
        <v>319.226</v>
      </c>
      <c r="F22" s="24">
        <v>376.928</v>
      </c>
    </row>
    <row r="23" spans="1:6" x14ac:dyDescent="0.2">
      <c r="A23" s="21" t="s">
        <v>1132</v>
      </c>
      <c r="B23" s="24">
        <v>516.93399999999997</v>
      </c>
      <c r="C23" s="24">
        <v>483.02199999999999</v>
      </c>
      <c r="D23" s="24">
        <v>675.51</v>
      </c>
      <c r="E23" s="24">
        <v>363.733</v>
      </c>
      <c r="F23" s="24">
        <v>493.536</v>
      </c>
    </row>
    <row r="24" spans="1:6" x14ac:dyDescent="0.2">
      <c r="A24" s="21" t="s">
        <v>1127</v>
      </c>
      <c r="B24" s="24">
        <v>210.006</v>
      </c>
      <c r="C24" s="24">
        <v>626.39599999999996</v>
      </c>
      <c r="D24" s="24">
        <v>581.85</v>
      </c>
      <c r="E24" s="24">
        <v>344.52600000000001</v>
      </c>
      <c r="F24" s="24">
        <v>792.77499999999998</v>
      </c>
    </row>
    <row r="25" spans="1:6" x14ac:dyDescent="0.2">
      <c r="A25" s="21" t="s">
        <v>1138</v>
      </c>
      <c r="B25" s="24">
        <v>607.06799999999998</v>
      </c>
      <c r="C25" s="24">
        <v>538.13099999999997</v>
      </c>
      <c r="D25" s="24">
        <v>190.34700000000001</v>
      </c>
      <c r="E25" s="24">
        <v>886.82899999999995</v>
      </c>
      <c r="F25" s="24">
        <v>181.97300000000001</v>
      </c>
    </row>
    <row r="26" spans="1:6" x14ac:dyDescent="0.2">
      <c r="A26" s="21" t="s">
        <v>1125</v>
      </c>
      <c r="B26" s="24">
        <v>519.56700000000001</v>
      </c>
      <c r="C26" s="24">
        <v>148.91499999999999</v>
      </c>
      <c r="D26" s="24">
        <v>411.85</v>
      </c>
      <c r="E26" s="24">
        <v>822.53399999999999</v>
      </c>
      <c r="F26" s="24">
        <v>497.18200000000002</v>
      </c>
    </row>
    <row r="27" spans="1:6" x14ac:dyDescent="0.2">
      <c r="A27" s="21" t="s">
        <v>1139</v>
      </c>
      <c r="B27" s="24">
        <v>420.78800000000001</v>
      </c>
      <c r="C27" s="24">
        <v>426.80900000000003</v>
      </c>
      <c r="D27" s="24">
        <v>882.89</v>
      </c>
      <c r="E27" s="24">
        <v>295.67399999999998</v>
      </c>
      <c r="F27" s="24">
        <v>401.90100000000001</v>
      </c>
    </row>
    <row r="28" spans="1:6" x14ac:dyDescent="0.2">
      <c r="A28" s="21" t="s">
        <v>1125</v>
      </c>
      <c r="B28" s="24">
        <v>519.56700000000001</v>
      </c>
      <c r="C28" s="24">
        <v>148.91499999999999</v>
      </c>
      <c r="D28" s="24">
        <v>411.85</v>
      </c>
      <c r="E28" s="24">
        <v>822.53399999999999</v>
      </c>
      <c r="F28" s="24">
        <v>497.18200000000002</v>
      </c>
    </row>
    <row r="29" spans="1:6" x14ac:dyDescent="0.2">
      <c r="A29" s="21" t="s">
        <v>1122</v>
      </c>
      <c r="B29" s="24">
        <v>333.78500000000003</v>
      </c>
      <c r="C29" s="24">
        <v>269.846</v>
      </c>
      <c r="D29" s="24">
        <v>592.57799999999997</v>
      </c>
      <c r="E29" s="24">
        <v>353.322</v>
      </c>
      <c r="F29" s="24">
        <v>648.45799999999997</v>
      </c>
    </row>
    <row r="30" spans="1:6" x14ac:dyDescent="0.2">
      <c r="A30" s="21" t="s">
        <v>1140</v>
      </c>
      <c r="B30" s="24">
        <v>398.49900000000002</v>
      </c>
      <c r="C30" s="24">
        <v>355.97899999999998</v>
      </c>
      <c r="D30" s="24">
        <v>257.56900000000002</v>
      </c>
      <c r="E30" s="24">
        <v>696.46</v>
      </c>
      <c r="F30" s="24">
        <v>744.02300000000002</v>
      </c>
    </row>
    <row r="31" spans="1:6" x14ac:dyDescent="0.2">
      <c r="A31" s="21" t="s">
        <v>1122</v>
      </c>
      <c r="B31" s="24">
        <v>333.78500000000003</v>
      </c>
      <c r="C31" s="24">
        <v>269.846</v>
      </c>
      <c r="D31" s="24">
        <v>592.57799999999997</v>
      </c>
      <c r="E31" s="24">
        <v>353.322</v>
      </c>
      <c r="F31" s="24">
        <v>648.45799999999997</v>
      </c>
    </row>
    <row r="32" spans="1:6" x14ac:dyDescent="0.2">
      <c r="A32" s="21" t="s">
        <v>1141</v>
      </c>
      <c r="B32" s="24">
        <v>549.87900000000002</v>
      </c>
      <c r="C32" s="24">
        <v>861.16700000000003</v>
      </c>
      <c r="D32" s="24">
        <v>778.654</v>
      </c>
      <c r="E32" s="24">
        <v>480.19400000000002</v>
      </c>
      <c r="F32" s="24">
        <v>297.58499999999998</v>
      </c>
    </row>
    <row r="33" spans="1:6" x14ac:dyDescent="0.2">
      <c r="A33" s="21" t="s">
        <v>1123</v>
      </c>
      <c r="B33" s="24">
        <v>964.625</v>
      </c>
      <c r="C33" s="24">
        <v>189.18600000000001</v>
      </c>
      <c r="D33" s="24">
        <v>766.03300000000002</v>
      </c>
      <c r="E33" s="24">
        <v>155.4</v>
      </c>
      <c r="F33" s="24">
        <v>675.77800000000002</v>
      </c>
    </row>
    <row r="34" spans="1:6" x14ac:dyDescent="0.2">
      <c r="A34" s="21" t="s">
        <v>1127</v>
      </c>
      <c r="B34" s="24">
        <v>210.006</v>
      </c>
      <c r="C34" s="24">
        <v>626.39599999999996</v>
      </c>
      <c r="D34" s="24">
        <v>581.85</v>
      </c>
      <c r="E34" s="24">
        <v>344.52600000000001</v>
      </c>
      <c r="F34" s="24">
        <v>792.77499999999998</v>
      </c>
    </row>
    <row r="35" spans="1:6" x14ac:dyDescent="0.2">
      <c r="A35" s="21" t="s">
        <v>1142</v>
      </c>
      <c r="B35" s="24">
        <v>690.17899999999997</v>
      </c>
      <c r="C35" s="24">
        <v>833.32299999999998</v>
      </c>
      <c r="D35" s="24">
        <v>965.15499999999997</v>
      </c>
      <c r="E35" s="24">
        <v>828.79700000000003</v>
      </c>
      <c r="F35" s="24">
        <v>368.02499999999998</v>
      </c>
    </row>
    <row r="36" spans="1:6" x14ac:dyDescent="0.2">
      <c r="A36" s="21" t="s">
        <v>1132</v>
      </c>
      <c r="B36" s="24">
        <v>516.93399999999997</v>
      </c>
      <c r="C36" s="24">
        <v>483.02199999999999</v>
      </c>
      <c r="D36" s="24">
        <v>675.51</v>
      </c>
      <c r="E36" s="24">
        <v>363.733</v>
      </c>
      <c r="F36" s="24">
        <v>493.536</v>
      </c>
    </row>
    <row r="37" spans="1:6" x14ac:dyDescent="0.2">
      <c r="A37" s="21" t="s">
        <v>1143</v>
      </c>
      <c r="B37" s="24">
        <v>865.46799999999996</v>
      </c>
      <c r="C37" s="24">
        <v>673.2</v>
      </c>
      <c r="D37" s="24">
        <v>404.30500000000001</v>
      </c>
      <c r="E37" s="24">
        <v>232.12200000000001</v>
      </c>
      <c r="F37" s="24">
        <v>830.36599999999999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PC</cp:lastModifiedBy>
  <dcterms:created xsi:type="dcterms:W3CDTF">2023-11-12T17:25:14Z</dcterms:created>
  <dcterms:modified xsi:type="dcterms:W3CDTF">2023-11-14T07:15:25Z</dcterms:modified>
</cp:coreProperties>
</file>