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533CD777-CB44-445B-B205-11772445606F}" xr6:coauthVersionLast="45" xr6:coauthVersionMax="45" xr10:uidLastSave="{00000000-0000-0000-0000-000000000000}"/>
  <bookViews>
    <workbookView xWindow="-120" yWindow="-120" windowWidth="19440" windowHeight="15000" xr2:uid="{B3DC2500-AF5C-4105-845D-540AF0A2ACDE}"/>
  </bookViews>
  <sheets>
    <sheet name="A" sheetId="8" r:id="rId1"/>
    <sheet name="B" sheetId="4" r:id="rId2"/>
    <sheet name="C" sheetId="3" r:id="rId3"/>
    <sheet name="D" sheetId="10" r:id="rId4"/>
    <sheet name="E" sheetId="11" r:id="rId5"/>
    <sheet name="F" sheetId="12" r:id="rId6"/>
    <sheet name="nők" sheetId="13" r:id="rId7"/>
  </sheets>
  <externalReferences>
    <externalReference r:id="rId8"/>
  </externalReferences>
  <definedNames>
    <definedName name="betétek">[1]Névkezelő!$C$2:$C$26,[1]Névkezelő!$G$2:$G$26,[1]Névkezelő!$K$2:$K$26,[1]Névkezelő!$O$2:$O$26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" i="11" l="1"/>
  <c r="O2" i="11" s="1"/>
  <c r="P2" i="11" s="1"/>
  <c r="Q2" i="11" s="1"/>
  <c r="R2" i="11" s="1"/>
  <c r="S2" i="11" s="1"/>
  <c r="T2" i="11" s="1"/>
  <c r="U2" i="11" s="1"/>
  <c r="V2" i="11" s="1"/>
  <c r="W2" i="11" s="1"/>
  <c r="X2" i="11" s="1"/>
  <c r="Y2" i="11" s="1"/>
  <c r="Z2" i="11" s="1"/>
  <c r="AA2" i="11" s="1"/>
  <c r="AB2" i="11" s="1"/>
  <c r="AC2" i="11" s="1"/>
  <c r="AD2" i="11" s="1"/>
  <c r="AE2" i="11" s="1"/>
  <c r="AF2" i="11" s="1"/>
  <c r="AG2" i="11" s="1"/>
  <c r="AH2" i="11" s="1"/>
  <c r="AI2" i="11" s="1"/>
  <c r="C2" i="11"/>
  <c r="H8" i="8"/>
  <c r="E8" i="8"/>
  <c r="G8" i="8" s="1"/>
  <c r="H7" i="8"/>
  <c r="F7" i="8"/>
  <c r="E7" i="8"/>
  <c r="G7" i="8" s="1"/>
  <c r="H6" i="8"/>
  <c r="E6" i="8"/>
  <c r="G6" i="8" s="1"/>
  <c r="H5" i="8"/>
  <c r="F5" i="8"/>
  <c r="E5" i="8"/>
  <c r="G5" i="8" s="1"/>
  <c r="H4" i="8"/>
  <c r="E4" i="8"/>
  <c r="G4" i="8" s="1"/>
  <c r="H3" i="8"/>
  <c r="F3" i="8"/>
  <c r="E3" i="8"/>
  <c r="G3" i="8" s="1"/>
  <c r="D2" i="11" l="1"/>
  <c r="E2" i="11" s="1"/>
  <c r="F2" i="11" s="1"/>
  <c r="G2" i="11" s="1"/>
  <c r="H2" i="11" s="1"/>
  <c r="I2" i="11" s="1"/>
  <c r="J2" i="11" s="1"/>
  <c r="K2" i="11" s="1"/>
  <c r="L2" i="11" s="1"/>
  <c r="M2" i="11" s="1"/>
  <c r="F4" i="8"/>
  <c r="H10" i="8" s="1"/>
  <c r="F6" i="8"/>
  <c r="F8" i="8"/>
  <c r="F401" i="4" l="1"/>
  <c r="D401" i="4"/>
  <c r="A401" i="4"/>
  <c r="H400" i="4"/>
  <c r="E400" i="4"/>
  <c r="A400" i="4"/>
  <c r="G399" i="4"/>
  <c r="E399" i="4"/>
  <c r="A399" i="4"/>
  <c r="D398" i="4"/>
  <c r="A398" i="4"/>
  <c r="A397" i="4"/>
  <c r="H396" i="4"/>
  <c r="G396" i="4"/>
  <c r="A396" i="4"/>
  <c r="D395" i="4"/>
  <c r="A395" i="4"/>
  <c r="H394" i="4"/>
  <c r="A394" i="4"/>
  <c r="A393" i="4"/>
  <c r="E392" i="4"/>
  <c r="A392" i="4"/>
  <c r="H391" i="4"/>
  <c r="A391" i="4"/>
  <c r="D390" i="4"/>
  <c r="A390" i="4"/>
  <c r="I389" i="4"/>
  <c r="G389" i="4"/>
  <c r="E389" i="4"/>
  <c r="A389" i="4"/>
  <c r="G388" i="4"/>
  <c r="H388" i="4" s="1"/>
  <c r="I388" i="4" s="1"/>
  <c r="E388" i="4"/>
  <c r="A388" i="4"/>
  <c r="H387" i="4"/>
  <c r="F387" i="4"/>
  <c r="A387" i="4"/>
  <c r="D386" i="4"/>
  <c r="A386" i="4"/>
  <c r="F385" i="4"/>
  <c r="A385" i="4"/>
  <c r="A384" i="4"/>
  <c r="F383" i="4"/>
  <c r="A383" i="4"/>
  <c r="F382" i="4"/>
  <c r="G382" i="4" s="1"/>
  <c r="D382" i="4"/>
  <c r="A382" i="4"/>
  <c r="H381" i="4"/>
  <c r="I381" i="4" s="1"/>
  <c r="G381" i="4"/>
  <c r="D381" i="4"/>
  <c r="A381" i="4"/>
  <c r="G380" i="4"/>
  <c r="F380" i="4"/>
  <c r="D380" i="4"/>
  <c r="A380" i="4"/>
  <c r="I379" i="4"/>
  <c r="D379" i="4"/>
  <c r="A379" i="4"/>
  <c r="G378" i="4"/>
  <c r="E378" i="4"/>
  <c r="D378" i="4"/>
  <c r="A378" i="4"/>
  <c r="H377" i="4"/>
  <c r="A377" i="4"/>
  <c r="G376" i="4"/>
  <c r="H376" i="4" s="1"/>
  <c r="A376" i="4"/>
  <c r="F375" i="4"/>
  <c r="A375" i="4"/>
  <c r="I374" i="4"/>
  <c r="G374" i="4"/>
  <c r="D374" i="4"/>
  <c r="A374" i="4"/>
  <c r="H373" i="4"/>
  <c r="F373" i="4"/>
  <c r="D373" i="4"/>
  <c r="A373" i="4"/>
  <c r="F372" i="4"/>
  <c r="A372" i="4"/>
  <c r="D371" i="4"/>
  <c r="E371" i="4" s="1"/>
  <c r="F371" i="4" s="1"/>
  <c r="A371" i="4"/>
  <c r="F370" i="4"/>
  <c r="D370" i="4"/>
  <c r="A370" i="4"/>
  <c r="H369" i="4"/>
  <c r="I369" i="4" s="1"/>
  <c r="E369" i="4"/>
  <c r="F369" i="4" s="1"/>
  <c r="A369" i="4"/>
  <c r="H368" i="4"/>
  <c r="D368" i="4"/>
  <c r="E368" i="4" s="1"/>
  <c r="A368" i="4"/>
  <c r="F367" i="4"/>
  <c r="E367" i="4"/>
  <c r="A367" i="4"/>
  <c r="H366" i="4"/>
  <c r="F366" i="4"/>
  <c r="A366" i="4"/>
  <c r="D365" i="4"/>
  <c r="A365" i="4"/>
  <c r="E364" i="4"/>
  <c r="A364" i="4"/>
  <c r="H363" i="4"/>
  <c r="A363" i="4"/>
  <c r="A362" i="4"/>
  <c r="H361" i="4"/>
  <c r="E361" i="4"/>
  <c r="A361" i="4"/>
  <c r="G360" i="4"/>
  <c r="F360" i="4"/>
  <c r="A360" i="4"/>
  <c r="I359" i="4"/>
  <c r="F359" i="4"/>
  <c r="E359" i="4"/>
  <c r="A359" i="4"/>
  <c r="I358" i="4"/>
  <c r="G358" i="4"/>
  <c r="A358" i="4"/>
  <c r="F357" i="4"/>
  <c r="E357" i="4"/>
  <c r="A357" i="4"/>
  <c r="A356" i="4"/>
  <c r="E355" i="4"/>
  <c r="D355" i="4"/>
  <c r="A355" i="4"/>
  <c r="I354" i="4"/>
  <c r="G354" i="4"/>
  <c r="A354" i="4"/>
  <c r="I353" i="4"/>
  <c r="H353" i="4"/>
  <c r="D353" i="4"/>
  <c r="E353" i="4" s="1"/>
  <c r="F353" i="4" s="1"/>
  <c r="A353" i="4"/>
  <c r="E352" i="4"/>
  <c r="A352" i="4"/>
  <c r="G351" i="4"/>
  <c r="D351" i="4"/>
  <c r="A351" i="4"/>
  <c r="E350" i="4"/>
  <c r="A350" i="4"/>
  <c r="H349" i="4"/>
  <c r="I349" i="4" s="1"/>
  <c r="D349" i="4"/>
  <c r="A349" i="4"/>
  <c r="A348" i="4"/>
  <c r="A347" i="4"/>
  <c r="I346" i="4"/>
  <c r="A346" i="4"/>
  <c r="H345" i="4"/>
  <c r="F345" i="4"/>
  <c r="D345" i="4"/>
  <c r="A345" i="4"/>
  <c r="I344" i="4"/>
  <c r="G344" i="4"/>
  <c r="D344" i="4"/>
  <c r="A344" i="4"/>
  <c r="F343" i="4"/>
  <c r="G343" i="4" s="1"/>
  <c r="E343" i="4"/>
  <c r="A343" i="4"/>
  <c r="D342" i="4"/>
  <c r="A342" i="4"/>
  <c r="H341" i="4"/>
  <c r="I341" i="4" s="1"/>
  <c r="G341" i="4"/>
  <c r="A341" i="4"/>
  <c r="E340" i="4"/>
  <c r="F340" i="4" s="1"/>
  <c r="A340" i="4"/>
  <c r="D339" i="4"/>
  <c r="A339" i="4"/>
  <c r="I338" i="4"/>
  <c r="F338" i="4"/>
  <c r="A338" i="4"/>
  <c r="H337" i="4"/>
  <c r="I337" i="4" s="1"/>
  <c r="D337" i="4"/>
  <c r="A337" i="4"/>
  <c r="H336" i="4"/>
  <c r="I336" i="4" s="1"/>
  <c r="A336" i="4"/>
  <c r="D335" i="4"/>
  <c r="E335" i="4" s="1"/>
  <c r="F335" i="4" s="1"/>
  <c r="A335" i="4"/>
  <c r="I334" i="4"/>
  <c r="H334" i="4"/>
  <c r="F334" i="4"/>
  <c r="D334" i="4"/>
  <c r="A334" i="4"/>
  <c r="I333" i="4"/>
  <c r="D333" i="4"/>
  <c r="A333" i="4"/>
  <c r="G332" i="4"/>
  <c r="A332" i="4"/>
  <c r="H331" i="4"/>
  <c r="F331" i="4"/>
  <c r="D331" i="4"/>
  <c r="A331" i="4"/>
  <c r="G330" i="4"/>
  <c r="E330" i="4"/>
  <c r="A330" i="4"/>
  <c r="I329" i="4"/>
  <c r="E329" i="4"/>
  <c r="D329" i="4"/>
  <c r="A329" i="4"/>
  <c r="E328" i="4"/>
  <c r="F328" i="4" s="1"/>
  <c r="D328" i="4"/>
  <c r="A328" i="4"/>
  <c r="E327" i="4"/>
  <c r="A327" i="4"/>
  <c r="I326" i="4"/>
  <c r="F326" i="4"/>
  <c r="A326" i="4"/>
  <c r="H325" i="4"/>
  <c r="E325" i="4"/>
  <c r="F325" i="4" s="1"/>
  <c r="D325" i="4"/>
  <c r="A325" i="4"/>
  <c r="F324" i="4"/>
  <c r="D324" i="4"/>
  <c r="A324" i="4"/>
  <c r="I323" i="4"/>
  <c r="H323" i="4"/>
  <c r="E323" i="4"/>
  <c r="A323" i="4"/>
  <c r="D322" i="4"/>
  <c r="A322" i="4"/>
  <c r="A321" i="4"/>
  <c r="G320" i="4"/>
  <c r="A320" i="4"/>
  <c r="I319" i="4"/>
  <c r="D319" i="4"/>
  <c r="A319" i="4"/>
  <c r="I318" i="4"/>
  <c r="G318" i="4"/>
  <c r="A318" i="4"/>
  <c r="I317" i="4"/>
  <c r="D317" i="4"/>
  <c r="A317" i="4"/>
  <c r="H316" i="4"/>
  <c r="E316" i="4"/>
  <c r="A316" i="4"/>
  <c r="D315" i="4"/>
  <c r="E315" i="4" s="1"/>
  <c r="A315" i="4"/>
  <c r="I314" i="4"/>
  <c r="F314" i="4"/>
  <c r="G314" i="4" s="1"/>
  <c r="A314" i="4"/>
  <c r="E313" i="4"/>
  <c r="D313" i="4"/>
  <c r="A313" i="4"/>
  <c r="G312" i="4"/>
  <c r="H312" i="4" s="1"/>
  <c r="F312" i="4"/>
  <c r="A312" i="4"/>
  <c r="A311" i="4"/>
  <c r="I310" i="4"/>
  <c r="F310" i="4"/>
  <c r="G310" i="4" s="1"/>
  <c r="E310" i="4"/>
  <c r="A310" i="4"/>
  <c r="H309" i="4"/>
  <c r="I309" i="4" s="1"/>
  <c r="A309" i="4"/>
  <c r="G308" i="4"/>
  <c r="H308" i="4" s="1"/>
  <c r="I308" i="4" s="1"/>
  <c r="D308" i="4"/>
  <c r="A308" i="4"/>
  <c r="D307" i="4"/>
  <c r="A307" i="4"/>
  <c r="D306" i="4"/>
  <c r="E306" i="4" s="1"/>
  <c r="A306" i="4"/>
  <c r="H305" i="4"/>
  <c r="A305" i="4"/>
  <c r="A304" i="4"/>
  <c r="E303" i="4"/>
  <c r="F303" i="4" s="1"/>
  <c r="D303" i="4"/>
  <c r="A303" i="4"/>
  <c r="H302" i="4"/>
  <c r="E302" i="4"/>
  <c r="A302" i="4"/>
  <c r="D301" i="4"/>
  <c r="E301" i="4" s="1"/>
  <c r="F301" i="4" s="1"/>
  <c r="G301" i="4" s="1"/>
  <c r="H301" i="4" s="1"/>
  <c r="A301" i="4"/>
  <c r="H300" i="4"/>
  <c r="G300" i="4"/>
  <c r="D300" i="4"/>
  <c r="A300" i="4"/>
  <c r="H299" i="4"/>
  <c r="G299" i="4"/>
  <c r="A299" i="4"/>
  <c r="E298" i="4"/>
  <c r="A298" i="4"/>
  <c r="H297" i="4"/>
  <c r="I297" i="4" s="1"/>
  <c r="E297" i="4"/>
  <c r="F297" i="4" s="1"/>
  <c r="A297" i="4"/>
  <c r="G296" i="4"/>
  <c r="D296" i="4"/>
  <c r="E296" i="4" s="1"/>
  <c r="A296" i="4"/>
  <c r="I295" i="4"/>
  <c r="E295" i="4"/>
  <c r="A295" i="4"/>
  <c r="A294" i="4"/>
  <c r="I293" i="4"/>
  <c r="E293" i="4"/>
  <c r="A293" i="4"/>
  <c r="G292" i="4"/>
  <c r="D292" i="4"/>
  <c r="A292" i="4"/>
  <c r="H291" i="4"/>
  <c r="A291" i="4"/>
  <c r="F290" i="4"/>
  <c r="A290" i="4"/>
  <c r="I289" i="4"/>
  <c r="D289" i="4"/>
  <c r="A289" i="4"/>
  <c r="H288" i="4"/>
  <c r="E288" i="4"/>
  <c r="A288" i="4"/>
  <c r="F287" i="4"/>
  <c r="D287" i="4"/>
  <c r="A287" i="4"/>
  <c r="H286" i="4"/>
  <c r="I286" i="4" s="1"/>
  <c r="F286" i="4"/>
  <c r="A286" i="4"/>
  <c r="I285" i="4"/>
  <c r="F285" i="4"/>
  <c r="A285" i="4"/>
  <c r="I284" i="4"/>
  <c r="E284" i="4"/>
  <c r="F284" i="4" s="1"/>
  <c r="A284" i="4"/>
  <c r="I283" i="4"/>
  <c r="A283" i="4"/>
  <c r="D282" i="4"/>
  <c r="A282" i="4"/>
  <c r="G281" i="4"/>
  <c r="D281" i="4"/>
  <c r="A281" i="4"/>
  <c r="F280" i="4"/>
  <c r="G280" i="4" s="1"/>
  <c r="A280" i="4"/>
  <c r="H279" i="4"/>
  <c r="D279" i="4"/>
  <c r="A279" i="4"/>
  <c r="F278" i="4"/>
  <c r="G278" i="4" s="1"/>
  <c r="H278" i="4" s="1"/>
  <c r="I278" i="4" s="1"/>
  <c r="A278" i="4"/>
  <c r="I277" i="4"/>
  <c r="G277" i="4"/>
  <c r="A277" i="4"/>
  <c r="I276" i="4"/>
  <c r="G276" i="4"/>
  <c r="D276" i="4"/>
  <c r="A276" i="4"/>
  <c r="H275" i="4"/>
  <c r="F275" i="4"/>
  <c r="D275" i="4"/>
  <c r="A275" i="4"/>
  <c r="D274" i="4"/>
  <c r="E274" i="4" s="1"/>
  <c r="A274" i="4"/>
  <c r="G273" i="4"/>
  <c r="F273" i="4"/>
  <c r="A273" i="4"/>
  <c r="G272" i="4"/>
  <c r="A272" i="4"/>
  <c r="I271" i="4"/>
  <c r="G271" i="4"/>
  <c r="A271" i="4"/>
  <c r="D270" i="4"/>
  <c r="A270" i="4"/>
  <c r="H269" i="4"/>
  <c r="F269" i="4"/>
  <c r="D269" i="4"/>
  <c r="A269" i="4"/>
  <c r="G268" i="4"/>
  <c r="H268" i="4" s="1"/>
  <c r="I268" i="4" s="1"/>
  <c r="E268" i="4"/>
  <c r="A268" i="4"/>
  <c r="H267" i="4"/>
  <c r="I267" i="4" s="1"/>
  <c r="G267" i="4"/>
  <c r="E267" i="4"/>
  <c r="D267" i="4"/>
  <c r="A267" i="4"/>
  <c r="H266" i="4"/>
  <c r="A266" i="4"/>
  <c r="I265" i="4"/>
  <c r="F265" i="4"/>
  <c r="D265" i="4"/>
  <c r="A265" i="4"/>
  <c r="H264" i="4"/>
  <c r="I264" i="4" s="1"/>
  <c r="G264" i="4"/>
  <c r="A264" i="4"/>
  <c r="I263" i="4"/>
  <c r="G263" i="4"/>
  <c r="D263" i="4"/>
  <c r="A263" i="4"/>
  <c r="I262" i="4"/>
  <c r="G262" i="4"/>
  <c r="D262" i="4"/>
  <c r="E262" i="4" s="1"/>
  <c r="A262" i="4"/>
  <c r="I261" i="4"/>
  <c r="E261" i="4"/>
  <c r="A261" i="4"/>
  <c r="E260" i="4"/>
  <c r="A260" i="4"/>
  <c r="E259" i="4"/>
  <c r="F259" i="4" s="1"/>
  <c r="D259" i="4"/>
  <c r="A259" i="4"/>
  <c r="F258" i="4"/>
  <c r="G258" i="4" s="1"/>
  <c r="D258" i="4"/>
  <c r="A258" i="4"/>
  <c r="E257" i="4"/>
  <c r="F257" i="4" s="1"/>
  <c r="D257" i="4"/>
  <c r="A257" i="4"/>
  <c r="H256" i="4"/>
  <c r="I256" i="4" s="1"/>
  <c r="D256" i="4"/>
  <c r="A256" i="4"/>
  <c r="I255" i="4"/>
  <c r="E255" i="4"/>
  <c r="A255" i="4"/>
  <c r="H254" i="4"/>
  <c r="A254" i="4"/>
  <c r="I253" i="4"/>
  <c r="A253" i="4"/>
  <c r="F252" i="4"/>
  <c r="G252" i="4" s="1"/>
  <c r="H252" i="4" s="1"/>
  <c r="D252" i="4"/>
  <c r="A252" i="4"/>
  <c r="I251" i="4"/>
  <c r="F251" i="4"/>
  <c r="D251" i="4"/>
  <c r="A251" i="4"/>
  <c r="E250" i="4"/>
  <c r="A250" i="4"/>
  <c r="F249" i="4"/>
  <c r="G249" i="4" s="1"/>
  <c r="A249" i="4"/>
  <c r="H248" i="4"/>
  <c r="E248" i="4"/>
  <c r="F248" i="4" s="1"/>
  <c r="A248" i="4"/>
  <c r="I247" i="4"/>
  <c r="F247" i="4"/>
  <c r="D247" i="4"/>
  <c r="A247" i="4"/>
  <c r="E246" i="4"/>
  <c r="A246" i="4"/>
  <c r="F245" i="4"/>
  <c r="G245" i="4" s="1"/>
  <c r="H245" i="4" s="1"/>
  <c r="A245" i="4"/>
  <c r="I244" i="4"/>
  <c r="G244" i="4"/>
  <c r="D244" i="4"/>
  <c r="A244" i="4"/>
  <c r="A243" i="4"/>
  <c r="F242" i="4"/>
  <c r="A242" i="4"/>
  <c r="H241" i="4"/>
  <c r="A241" i="4"/>
  <c r="D240" i="4"/>
  <c r="E240" i="4" s="1"/>
  <c r="F240" i="4" s="1"/>
  <c r="G240" i="4" s="1"/>
  <c r="H240" i="4" s="1"/>
  <c r="I240" i="4" s="1"/>
  <c r="A240" i="4"/>
  <c r="H239" i="4"/>
  <c r="F239" i="4"/>
  <c r="A239" i="4"/>
  <c r="H238" i="4"/>
  <c r="F238" i="4"/>
  <c r="A238" i="4"/>
  <c r="G237" i="4"/>
  <c r="F237" i="4"/>
  <c r="D237" i="4"/>
  <c r="A237" i="4"/>
  <c r="G236" i="4"/>
  <c r="D236" i="4"/>
  <c r="A236" i="4"/>
  <c r="I235" i="4"/>
  <c r="G235" i="4"/>
  <c r="D235" i="4"/>
  <c r="E235" i="4" s="1"/>
  <c r="A235" i="4"/>
  <c r="G234" i="4"/>
  <c r="A234" i="4"/>
  <c r="G233" i="4"/>
  <c r="A233" i="4"/>
  <c r="G232" i="4"/>
  <c r="H232" i="4" s="1"/>
  <c r="I232" i="4" s="1"/>
  <c r="A232" i="4"/>
  <c r="E231" i="4"/>
  <c r="F231" i="4" s="1"/>
  <c r="G231" i="4" s="1"/>
  <c r="D231" i="4"/>
  <c r="A231" i="4"/>
  <c r="I230" i="4"/>
  <c r="G230" i="4"/>
  <c r="F230" i="4"/>
  <c r="D230" i="4"/>
  <c r="A230" i="4"/>
  <c r="H229" i="4"/>
  <c r="A229" i="4"/>
  <c r="F228" i="4"/>
  <c r="G228" i="4" s="1"/>
  <c r="H228" i="4" s="1"/>
  <c r="A228" i="4"/>
  <c r="G227" i="4"/>
  <c r="D227" i="4"/>
  <c r="E227" i="4" s="1"/>
  <c r="A227" i="4"/>
  <c r="I226" i="4"/>
  <c r="E226" i="4"/>
  <c r="F226" i="4" s="1"/>
  <c r="D226" i="4"/>
  <c r="A226" i="4"/>
  <c r="E225" i="4"/>
  <c r="F225" i="4" s="1"/>
  <c r="A225" i="4"/>
  <c r="D224" i="4"/>
  <c r="A224" i="4"/>
  <c r="I223" i="4"/>
  <c r="A223" i="4"/>
  <c r="H222" i="4"/>
  <c r="G222" i="4"/>
  <c r="D222" i="4"/>
  <c r="A222" i="4"/>
  <c r="G221" i="4"/>
  <c r="F221" i="4"/>
  <c r="A221" i="4"/>
  <c r="D220" i="4"/>
  <c r="E220" i="4" s="1"/>
  <c r="A220" i="4"/>
  <c r="D219" i="4"/>
  <c r="A219" i="4"/>
  <c r="E218" i="4"/>
  <c r="A218" i="4"/>
  <c r="H217" i="4"/>
  <c r="F217" i="4"/>
  <c r="A217" i="4"/>
  <c r="F216" i="4"/>
  <c r="A216" i="4"/>
  <c r="H215" i="4"/>
  <c r="I215" i="4" s="1"/>
  <c r="D215" i="4"/>
  <c r="A215" i="4"/>
  <c r="G214" i="4"/>
  <c r="A214" i="4"/>
  <c r="F213" i="4"/>
  <c r="D213" i="4"/>
  <c r="A213" i="4"/>
  <c r="H212" i="4"/>
  <c r="G212" i="4"/>
  <c r="A212" i="4"/>
  <c r="D211" i="4"/>
  <c r="E211" i="4" s="1"/>
  <c r="A211" i="4"/>
  <c r="E210" i="4"/>
  <c r="A210" i="4"/>
  <c r="I209" i="4"/>
  <c r="D209" i="4"/>
  <c r="A209" i="4"/>
  <c r="H208" i="4"/>
  <c r="E208" i="4"/>
  <c r="A208" i="4"/>
  <c r="H207" i="4"/>
  <c r="E207" i="4"/>
  <c r="F207" i="4" s="1"/>
  <c r="D207" i="4"/>
  <c r="A207" i="4"/>
  <c r="I206" i="4"/>
  <c r="F206" i="4"/>
  <c r="A206" i="4"/>
  <c r="G205" i="4"/>
  <c r="D205" i="4"/>
  <c r="A205" i="4"/>
  <c r="E204" i="4"/>
  <c r="F204" i="4" s="1"/>
  <c r="A204" i="4"/>
  <c r="I203" i="4"/>
  <c r="D203" i="4"/>
  <c r="A203" i="4"/>
  <c r="A202" i="4"/>
  <c r="H201" i="4"/>
  <c r="D201" i="4"/>
  <c r="E201" i="4" s="1"/>
  <c r="A201" i="4"/>
  <c r="F200" i="4"/>
  <c r="E200" i="4"/>
  <c r="A200" i="4"/>
  <c r="H199" i="4"/>
  <c r="I199" i="4" s="1"/>
  <c r="F199" i="4"/>
  <c r="A199" i="4"/>
  <c r="E198" i="4"/>
  <c r="A198" i="4"/>
  <c r="A197" i="4"/>
  <c r="D196" i="4"/>
  <c r="A196" i="4"/>
  <c r="F195" i="4"/>
  <c r="A195" i="4"/>
  <c r="H194" i="4"/>
  <c r="E194" i="4"/>
  <c r="A194" i="4"/>
  <c r="H193" i="4"/>
  <c r="D193" i="4"/>
  <c r="E193" i="4" s="1"/>
  <c r="F193" i="4" s="1"/>
  <c r="A193" i="4"/>
  <c r="H192" i="4"/>
  <c r="F192" i="4"/>
  <c r="D192" i="4"/>
  <c r="A192" i="4"/>
  <c r="D191" i="4"/>
  <c r="A191" i="4"/>
  <c r="H190" i="4"/>
  <c r="G190" i="4"/>
  <c r="D190" i="4"/>
  <c r="A190" i="4"/>
  <c r="D189" i="4"/>
  <c r="A189" i="4"/>
  <c r="I188" i="4"/>
  <c r="H188" i="4"/>
  <c r="F188" i="4"/>
  <c r="A188" i="4"/>
  <c r="F187" i="4"/>
  <c r="G187" i="4" s="1"/>
  <c r="H187" i="4" s="1"/>
  <c r="D187" i="4"/>
  <c r="A187" i="4"/>
  <c r="I186" i="4"/>
  <c r="F186" i="4"/>
  <c r="A186" i="4"/>
  <c r="F185" i="4"/>
  <c r="A185" i="4"/>
  <c r="I184" i="4"/>
  <c r="G184" i="4"/>
  <c r="A184" i="4"/>
  <c r="G183" i="4"/>
  <c r="D183" i="4"/>
  <c r="A183" i="4"/>
  <c r="I182" i="4"/>
  <c r="H182" i="4"/>
  <c r="A182" i="4"/>
  <c r="I181" i="4"/>
  <c r="D181" i="4"/>
  <c r="E181" i="4" s="1"/>
  <c r="F181" i="4" s="1"/>
  <c r="A181" i="4"/>
  <c r="G180" i="4"/>
  <c r="E180" i="4"/>
  <c r="A180" i="4"/>
  <c r="H179" i="4"/>
  <c r="I179" i="4" s="1"/>
  <c r="D179" i="4"/>
  <c r="E179" i="4" s="1"/>
  <c r="A179" i="4"/>
  <c r="I178" i="4"/>
  <c r="D178" i="4"/>
  <c r="E178" i="4" s="1"/>
  <c r="A178" i="4"/>
  <c r="I177" i="4"/>
  <c r="H177" i="4"/>
  <c r="A177" i="4"/>
  <c r="E176" i="4"/>
  <c r="F176" i="4" s="1"/>
  <c r="A176" i="4"/>
  <c r="H175" i="4"/>
  <c r="F175" i="4"/>
  <c r="A175" i="4"/>
  <c r="I174" i="4"/>
  <c r="G174" i="4"/>
  <c r="F174" i="4"/>
  <c r="A174" i="4"/>
  <c r="I173" i="4"/>
  <c r="D173" i="4"/>
  <c r="A173" i="4"/>
  <c r="I172" i="4"/>
  <c r="H172" i="4"/>
  <c r="A172" i="4"/>
  <c r="I171" i="4"/>
  <c r="F171" i="4"/>
  <c r="E171" i="4"/>
  <c r="A171" i="4"/>
  <c r="D170" i="4"/>
  <c r="A170" i="4"/>
  <c r="E169" i="4"/>
  <c r="F169" i="4" s="1"/>
  <c r="D169" i="4"/>
  <c r="A169" i="4"/>
  <c r="I168" i="4"/>
  <c r="A168" i="4"/>
  <c r="I167" i="4"/>
  <c r="E167" i="4"/>
  <c r="A167" i="4"/>
  <c r="I166" i="4"/>
  <c r="G166" i="4"/>
  <c r="D166" i="4"/>
  <c r="A166" i="4"/>
  <c r="I165" i="4"/>
  <c r="G165" i="4"/>
  <c r="D165" i="4"/>
  <c r="A165" i="4"/>
  <c r="I164" i="4"/>
  <c r="H164" i="4"/>
  <c r="A164" i="4"/>
  <c r="I163" i="4"/>
  <c r="G163" i="4"/>
  <c r="D163" i="4"/>
  <c r="E163" i="4" s="1"/>
  <c r="A163" i="4"/>
  <c r="H162" i="4"/>
  <c r="G162" i="4"/>
  <c r="A162" i="4"/>
  <c r="D161" i="4"/>
  <c r="A161" i="4"/>
  <c r="G160" i="4"/>
  <c r="H160" i="4" s="1"/>
  <c r="F160" i="4"/>
  <c r="A160" i="4"/>
  <c r="I159" i="4"/>
  <c r="F159" i="4"/>
  <c r="D159" i="4"/>
  <c r="A159" i="4"/>
  <c r="H158" i="4"/>
  <c r="E158" i="4"/>
  <c r="A158" i="4"/>
  <c r="G157" i="4"/>
  <c r="E157" i="4"/>
  <c r="A157" i="4"/>
  <c r="I156" i="4"/>
  <c r="G156" i="4"/>
  <c r="D156" i="4"/>
  <c r="A156" i="4"/>
  <c r="F155" i="4"/>
  <c r="A155" i="4"/>
  <c r="G154" i="4"/>
  <c r="D154" i="4"/>
  <c r="A154" i="4"/>
  <c r="D153" i="4"/>
  <c r="A153" i="4"/>
  <c r="A152" i="4"/>
  <c r="E151" i="4"/>
  <c r="F151" i="4" s="1"/>
  <c r="A151" i="4"/>
  <c r="I150" i="4"/>
  <c r="H150" i="4"/>
  <c r="D150" i="4"/>
  <c r="A150" i="4"/>
  <c r="G149" i="4"/>
  <c r="E149" i="4"/>
  <c r="A149" i="4"/>
  <c r="A148" i="4"/>
  <c r="H147" i="4"/>
  <c r="D147" i="4"/>
  <c r="A147" i="4"/>
  <c r="E146" i="4"/>
  <c r="F146" i="4" s="1"/>
  <c r="G146" i="4" s="1"/>
  <c r="H146" i="4" s="1"/>
  <c r="A146" i="4"/>
  <c r="F145" i="4"/>
  <c r="A145" i="4"/>
  <c r="F144" i="4"/>
  <c r="A144" i="4"/>
  <c r="H143" i="4"/>
  <c r="F143" i="4"/>
  <c r="A143" i="4"/>
  <c r="H142" i="4"/>
  <c r="F142" i="4"/>
  <c r="E142" i="4"/>
  <c r="A142" i="4"/>
  <c r="H141" i="4"/>
  <c r="I141" i="4" s="1"/>
  <c r="G141" i="4"/>
  <c r="A141" i="4"/>
  <c r="G140" i="4"/>
  <c r="A140" i="4"/>
  <c r="H139" i="4"/>
  <c r="F139" i="4"/>
  <c r="A139" i="4"/>
  <c r="F138" i="4"/>
  <c r="A138" i="4"/>
  <c r="G137" i="4"/>
  <c r="F137" i="4"/>
  <c r="D137" i="4"/>
  <c r="A137" i="4"/>
  <c r="G136" i="4"/>
  <c r="A136" i="4"/>
  <c r="I135" i="4"/>
  <c r="E135" i="4"/>
  <c r="A135" i="4"/>
  <c r="I134" i="4"/>
  <c r="G134" i="4"/>
  <c r="D134" i="4"/>
  <c r="E134" i="4" s="1"/>
  <c r="A134" i="4"/>
  <c r="F133" i="4"/>
  <c r="D133" i="4"/>
  <c r="A133" i="4"/>
  <c r="H132" i="4"/>
  <c r="E132" i="4"/>
  <c r="D132" i="4"/>
  <c r="A132" i="4"/>
  <c r="F131" i="4"/>
  <c r="G131" i="4" s="1"/>
  <c r="D131" i="4"/>
  <c r="A131" i="4"/>
  <c r="G130" i="4"/>
  <c r="E130" i="4"/>
  <c r="D130" i="4"/>
  <c r="A130" i="4"/>
  <c r="I129" i="4"/>
  <c r="D129" i="4"/>
  <c r="A129" i="4"/>
  <c r="I128" i="4"/>
  <c r="F128" i="4"/>
  <c r="G128" i="4" s="1"/>
  <c r="A128" i="4"/>
  <c r="G127" i="4"/>
  <c r="E127" i="4"/>
  <c r="A127" i="4"/>
  <c r="E126" i="4"/>
  <c r="F126" i="4" s="1"/>
  <c r="A126" i="4"/>
  <c r="F125" i="4"/>
  <c r="A125" i="4"/>
  <c r="F124" i="4"/>
  <c r="A124" i="4"/>
  <c r="I123" i="4"/>
  <c r="F123" i="4"/>
  <c r="D123" i="4"/>
  <c r="A123" i="4"/>
  <c r="I122" i="4"/>
  <c r="D122" i="4"/>
  <c r="A122" i="4"/>
  <c r="H121" i="4"/>
  <c r="I121" i="4" s="1"/>
  <c r="A121" i="4"/>
  <c r="H120" i="4"/>
  <c r="F120" i="4"/>
  <c r="D120" i="4"/>
  <c r="A120" i="4"/>
  <c r="G119" i="4"/>
  <c r="E119" i="4"/>
  <c r="D119" i="4"/>
  <c r="A119" i="4"/>
  <c r="H118" i="4"/>
  <c r="I118" i="4" s="1"/>
  <c r="D118" i="4"/>
  <c r="A118" i="4"/>
  <c r="H117" i="4"/>
  <c r="I117" i="4" s="1"/>
  <c r="G117" i="4"/>
  <c r="D117" i="4"/>
  <c r="A117" i="4"/>
  <c r="G116" i="4"/>
  <c r="F116" i="4"/>
  <c r="D116" i="4"/>
  <c r="A116" i="4"/>
  <c r="G115" i="4"/>
  <c r="F115" i="4"/>
  <c r="D115" i="4"/>
  <c r="A115" i="4"/>
  <c r="H114" i="4"/>
  <c r="D114" i="4"/>
  <c r="A114" i="4"/>
  <c r="H113" i="4"/>
  <c r="A113" i="4"/>
  <c r="F112" i="4"/>
  <c r="A112" i="4"/>
  <c r="H111" i="4"/>
  <c r="A111" i="4"/>
  <c r="I110" i="4"/>
  <c r="E110" i="4"/>
  <c r="D110" i="4"/>
  <c r="A110" i="4"/>
  <c r="G109" i="4"/>
  <c r="H109" i="4" s="1"/>
  <c r="F109" i="4"/>
  <c r="A109" i="4"/>
  <c r="F108" i="4"/>
  <c r="G108" i="4" s="1"/>
  <c r="D108" i="4"/>
  <c r="A108" i="4"/>
  <c r="H107" i="4"/>
  <c r="I107" i="4" s="1"/>
  <c r="G107" i="4"/>
  <c r="D107" i="4"/>
  <c r="A107" i="4"/>
  <c r="I106" i="4"/>
  <c r="E106" i="4"/>
  <c r="A106" i="4"/>
  <c r="I105" i="4"/>
  <c r="A105" i="4"/>
  <c r="I104" i="4"/>
  <c r="F104" i="4"/>
  <c r="A104" i="4"/>
  <c r="G103" i="4"/>
  <c r="H103" i="4" s="1"/>
  <c r="I103" i="4" s="1"/>
  <c r="D103" i="4"/>
  <c r="A103" i="4"/>
  <c r="I102" i="4"/>
  <c r="D102" i="4"/>
  <c r="A102" i="4"/>
  <c r="I101" i="4"/>
  <c r="D101" i="4"/>
  <c r="E101" i="4" s="1"/>
  <c r="A101" i="4"/>
  <c r="H100" i="4"/>
  <c r="A100" i="4"/>
  <c r="F99" i="4"/>
  <c r="E99" i="4"/>
  <c r="A99" i="4"/>
  <c r="H98" i="4"/>
  <c r="E98" i="4"/>
  <c r="D98" i="4"/>
  <c r="A98" i="4"/>
  <c r="E97" i="4"/>
  <c r="A97" i="4"/>
  <c r="G96" i="4"/>
  <c r="H96" i="4" s="1"/>
  <c r="A96" i="4"/>
  <c r="I95" i="4"/>
  <c r="H95" i="4"/>
  <c r="E95" i="4"/>
  <c r="D95" i="4"/>
  <c r="A95" i="4"/>
  <c r="H94" i="4"/>
  <c r="I94" i="4" s="1"/>
  <c r="G94" i="4"/>
  <c r="D94" i="4"/>
  <c r="A94" i="4"/>
  <c r="H93" i="4"/>
  <c r="F93" i="4"/>
  <c r="D93" i="4"/>
  <c r="A93" i="4"/>
  <c r="E92" i="4"/>
  <c r="A92" i="4"/>
  <c r="F91" i="4"/>
  <c r="D91" i="4"/>
  <c r="A91" i="4"/>
  <c r="I90" i="4"/>
  <c r="E90" i="4"/>
  <c r="A90" i="4"/>
  <c r="H89" i="4"/>
  <c r="F89" i="4"/>
  <c r="D89" i="4"/>
  <c r="A89" i="4"/>
  <c r="H88" i="4"/>
  <c r="F88" i="4"/>
  <c r="D88" i="4"/>
  <c r="A88" i="4"/>
  <c r="F87" i="4"/>
  <c r="D87" i="4"/>
  <c r="A87" i="4"/>
  <c r="I86" i="4"/>
  <c r="E86" i="4"/>
  <c r="A86" i="4"/>
  <c r="G85" i="4"/>
  <c r="F85" i="4"/>
  <c r="A85" i="4"/>
  <c r="H84" i="4"/>
  <c r="F84" i="4"/>
  <c r="E84" i="4"/>
  <c r="A84" i="4"/>
  <c r="D83" i="4"/>
  <c r="A83" i="4"/>
  <c r="I82" i="4"/>
  <c r="E82" i="4"/>
  <c r="A82" i="4"/>
  <c r="E81" i="4"/>
  <c r="D81" i="4"/>
  <c r="A81" i="4"/>
  <c r="D80" i="4"/>
  <c r="E80" i="4" s="1"/>
  <c r="F80" i="4" s="1"/>
  <c r="G80" i="4" s="1"/>
  <c r="A80" i="4"/>
  <c r="I79" i="4"/>
  <c r="H79" i="4"/>
  <c r="A79" i="4"/>
  <c r="H78" i="4"/>
  <c r="I78" i="4" s="1"/>
  <c r="A78" i="4"/>
  <c r="E77" i="4"/>
  <c r="A77" i="4"/>
  <c r="I76" i="4"/>
  <c r="A76" i="4"/>
  <c r="G75" i="4"/>
  <c r="D75" i="4"/>
  <c r="A75" i="4"/>
  <c r="G74" i="4"/>
  <c r="H74" i="4" s="1"/>
  <c r="F74" i="4"/>
  <c r="A74" i="4"/>
  <c r="H73" i="4"/>
  <c r="D73" i="4"/>
  <c r="A73" i="4"/>
  <c r="H72" i="4"/>
  <c r="A72" i="4"/>
  <c r="G71" i="4"/>
  <c r="H71" i="4" s="1"/>
  <c r="I71" i="4" s="1"/>
  <c r="D71" i="4"/>
  <c r="E71" i="4" s="1"/>
  <c r="A71" i="4"/>
  <c r="G70" i="4"/>
  <c r="E70" i="4"/>
  <c r="A70" i="4"/>
  <c r="H69" i="4"/>
  <c r="D69" i="4"/>
  <c r="A69" i="4"/>
  <c r="A68" i="4"/>
  <c r="G67" i="4"/>
  <c r="D67" i="4"/>
  <c r="A67" i="4"/>
  <c r="I66" i="4"/>
  <c r="A66" i="4"/>
  <c r="F65" i="4"/>
  <c r="A65" i="4"/>
  <c r="I64" i="4"/>
  <c r="H64" i="4"/>
  <c r="F64" i="4"/>
  <c r="A64" i="4"/>
  <c r="G63" i="4"/>
  <c r="H63" i="4" s="1"/>
  <c r="I63" i="4" s="1"/>
  <c r="A63" i="4"/>
  <c r="I62" i="4"/>
  <c r="D62" i="4"/>
  <c r="E62" i="4" s="1"/>
  <c r="A62" i="4"/>
  <c r="I61" i="4"/>
  <c r="F61" i="4"/>
  <c r="D61" i="4"/>
  <c r="A61" i="4"/>
  <c r="G60" i="4"/>
  <c r="H60" i="4" s="1"/>
  <c r="I60" i="4" s="1"/>
  <c r="D60" i="4"/>
  <c r="A60" i="4"/>
  <c r="G59" i="4"/>
  <c r="E59" i="4"/>
  <c r="D59" i="4"/>
  <c r="A59" i="4"/>
  <c r="G58" i="4"/>
  <c r="H58" i="4" s="1"/>
  <c r="A58" i="4"/>
  <c r="A57" i="4"/>
  <c r="E56" i="4"/>
  <c r="F56" i="4" s="1"/>
  <c r="D56" i="4"/>
  <c r="A56" i="4"/>
  <c r="G55" i="4"/>
  <c r="H55" i="4" s="1"/>
  <c r="D55" i="4"/>
  <c r="A55" i="4"/>
  <c r="F54" i="4"/>
  <c r="G54" i="4" s="1"/>
  <c r="D54" i="4"/>
  <c r="A54" i="4"/>
  <c r="G53" i="4"/>
  <c r="D53" i="4"/>
  <c r="A53" i="4"/>
  <c r="F52" i="4"/>
  <c r="G52" i="4" s="1"/>
  <c r="H52" i="4" s="1"/>
  <c r="A52" i="4"/>
  <c r="I51" i="4"/>
  <c r="H51" i="4"/>
  <c r="E51" i="4"/>
  <c r="D51" i="4"/>
  <c r="A51" i="4"/>
  <c r="F50" i="4"/>
  <c r="D50" i="4"/>
  <c r="A50" i="4"/>
  <c r="I49" i="4"/>
  <c r="G49" i="4"/>
  <c r="E49" i="4"/>
  <c r="D49" i="4"/>
  <c r="A49" i="4"/>
  <c r="H48" i="4"/>
  <c r="D48" i="4"/>
  <c r="A48" i="4"/>
  <c r="E47" i="4"/>
  <c r="F47" i="4" s="1"/>
  <c r="G47" i="4" s="1"/>
  <c r="D47" i="4"/>
  <c r="A47" i="4"/>
  <c r="F46" i="4"/>
  <c r="D46" i="4"/>
  <c r="A46" i="4"/>
  <c r="I45" i="4"/>
  <c r="D45" i="4"/>
  <c r="A45" i="4"/>
  <c r="D44" i="4"/>
  <c r="A44" i="4"/>
  <c r="F43" i="4"/>
  <c r="D43" i="4"/>
  <c r="A43" i="4"/>
  <c r="G42" i="4"/>
  <c r="D42" i="4"/>
  <c r="A42" i="4"/>
  <c r="A41" i="4"/>
  <c r="H40" i="4"/>
  <c r="A40" i="4"/>
  <c r="G39" i="4"/>
  <c r="D39" i="4"/>
  <c r="A39" i="4"/>
  <c r="D38" i="4"/>
  <c r="E38" i="4" s="1"/>
  <c r="A38" i="4"/>
  <c r="G37" i="4"/>
  <c r="A37" i="4"/>
  <c r="I36" i="4"/>
  <c r="A36" i="4"/>
  <c r="H35" i="4"/>
  <c r="G35" i="4"/>
  <c r="A35" i="4"/>
  <c r="D34" i="4"/>
  <c r="A34" i="4"/>
  <c r="G33" i="4"/>
  <c r="E33" i="4"/>
  <c r="A33" i="4"/>
  <c r="F32" i="4"/>
  <c r="D32" i="4"/>
  <c r="A32" i="4"/>
  <c r="F31" i="4"/>
  <c r="G31" i="4" s="1"/>
  <c r="D31" i="4"/>
  <c r="A31" i="4"/>
  <c r="D30" i="4"/>
  <c r="A30" i="4"/>
  <c r="H29" i="4"/>
  <c r="A29" i="4"/>
  <c r="H28" i="4"/>
  <c r="D28" i="4"/>
  <c r="A28" i="4"/>
  <c r="A27" i="4"/>
  <c r="H26" i="4"/>
  <c r="I26" i="4" s="1"/>
  <c r="F26" i="4"/>
  <c r="D26" i="4"/>
  <c r="A26" i="4"/>
  <c r="D25" i="4"/>
  <c r="E25" i="4" s="1"/>
  <c r="F25" i="4" s="1"/>
  <c r="A25" i="4"/>
  <c r="I24" i="4"/>
  <c r="F24" i="4"/>
  <c r="A24" i="4"/>
  <c r="I23" i="4"/>
  <c r="G23" i="4"/>
  <c r="F23" i="4"/>
  <c r="A23" i="4"/>
  <c r="H22" i="4"/>
  <c r="D22" i="4"/>
  <c r="E22" i="4" s="1"/>
  <c r="F22" i="4" s="1"/>
  <c r="A22" i="4"/>
  <c r="G21" i="4"/>
  <c r="E21" i="4"/>
  <c r="A21" i="4"/>
  <c r="G20" i="4"/>
  <c r="A20" i="4"/>
  <c r="D19" i="4"/>
  <c r="A19" i="4"/>
  <c r="D18" i="4"/>
  <c r="E18" i="4" s="1"/>
  <c r="A18" i="4"/>
  <c r="A17" i="4"/>
  <c r="F16" i="4"/>
  <c r="D16" i="4"/>
  <c r="A16" i="4"/>
  <c r="F15" i="4"/>
  <c r="A15" i="4"/>
  <c r="G14" i="4"/>
  <c r="A14" i="4"/>
  <c r="G13" i="4"/>
  <c r="D13" i="4"/>
  <c r="E13" i="4" s="1"/>
  <c r="A13" i="4"/>
  <c r="H12" i="4"/>
  <c r="A12" i="4"/>
  <c r="F11" i="4"/>
  <c r="E11" i="4"/>
  <c r="A11" i="4"/>
  <c r="D10" i="4"/>
  <c r="E10" i="4" s="1"/>
  <c r="A10" i="4"/>
  <c r="I9" i="4"/>
  <c r="G9" i="4"/>
  <c r="D9" i="4"/>
  <c r="A9" i="4"/>
  <c r="A8" i="4"/>
  <c r="D7" i="4"/>
  <c r="A7" i="4"/>
  <c r="D6" i="4"/>
  <c r="A6" i="4"/>
  <c r="E5" i="4"/>
  <c r="A5" i="4"/>
  <c r="H4" i="4"/>
  <c r="F4" i="4"/>
  <c r="E4" i="4"/>
  <c r="A4" i="4"/>
  <c r="F3" i="4"/>
  <c r="G3" i="4" s="1"/>
  <c r="H3" i="4" s="1"/>
  <c r="I3" i="4" s="1"/>
  <c r="E3" i="4"/>
  <c r="A3" i="4"/>
  <c r="H2" i="4"/>
  <c r="I2" i="4" s="1"/>
  <c r="A2" i="4"/>
  <c r="I1" i="4"/>
  <c r="H1" i="4"/>
  <c r="G1" i="4"/>
  <c r="F1" i="4"/>
  <c r="E1" i="4"/>
  <c r="D1" i="4"/>
  <c r="H400" i="3"/>
  <c r="E400" i="3"/>
  <c r="A400" i="3"/>
  <c r="F401" i="3"/>
  <c r="D401" i="3"/>
  <c r="A401" i="3"/>
  <c r="E392" i="3"/>
  <c r="A392" i="3"/>
  <c r="D398" i="3"/>
  <c r="A398" i="3"/>
  <c r="A397" i="3"/>
  <c r="G399" i="3"/>
  <c r="E399" i="3"/>
  <c r="A399" i="3"/>
  <c r="A384" i="3"/>
  <c r="H394" i="3"/>
  <c r="A394" i="3"/>
  <c r="F385" i="3"/>
  <c r="A385" i="3"/>
  <c r="D395" i="3"/>
  <c r="A395" i="3"/>
  <c r="A393" i="3"/>
  <c r="H387" i="3"/>
  <c r="F387" i="3"/>
  <c r="A387" i="3"/>
  <c r="G396" i="3"/>
  <c r="H396" i="3" s="1"/>
  <c r="A396" i="3"/>
  <c r="I389" i="3"/>
  <c r="G389" i="3"/>
  <c r="E389" i="3"/>
  <c r="A389" i="3"/>
  <c r="G388" i="3"/>
  <c r="H388" i="3" s="1"/>
  <c r="I388" i="3" s="1"/>
  <c r="E388" i="3"/>
  <c r="A388" i="3"/>
  <c r="D386" i="3"/>
  <c r="A386" i="3"/>
  <c r="D390" i="3"/>
  <c r="A390" i="3"/>
  <c r="H391" i="3"/>
  <c r="A391" i="3"/>
  <c r="F383" i="3"/>
  <c r="A383" i="3"/>
  <c r="F380" i="3"/>
  <c r="G380" i="3" s="1"/>
  <c r="D380" i="3"/>
  <c r="A380" i="3"/>
  <c r="G381" i="3"/>
  <c r="H381" i="3" s="1"/>
  <c r="I381" i="3" s="1"/>
  <c r="D381" i="3"/>
  <c r="A381" i="3"/>
  <c r="I379" i="3"/>
  <c r="D379" i="3"/>
  <c r="A379" i="3"/>
  <c r="G378" i="3"/>
  <c r="D378" i="3"/>
  <c r="E378" i="3" s="1"/>
  <c r="A378" i="3"/>
  <c r="F382" i="3"/>
  <c r="G382" i="3" s="1"/>
  <c r="D382" i="3"/>
  <c r="A382" i="3"/>
  <c r="G376" i="3"/>
  <c r="H376" i="3" s="1"/>
  <c r="A376" i="3"/>
  <c r="F372" i="3"/>
  <c r="A372" i="3"/>
  <c r="H373" i="3"/>
  <c r="F373" i="3"/>
  <c r="D373" i="3"/>
  <c r="A373" i="3"/>
  <c r="F375" i="3"/>
  <c r="A375" i="3"/>
  <c r="I374" i="3"/>
  <c r="G374" i="3"/>
  <c r="D374" i="3"/>
  <c r="A374" i="3"/>
  <c r="H377" i="3"/>
  <c r="A377" i="3"/>
  <c r="H349" i="3"/>
  <c r="I349" i="3" s="1"/>
  <c r="D349" i="3"/>
  <c r="A349" i="3"/>
  <c r="H363" i="3"/>
  <c r="A363" i="3"/>
  <c r="E327" i="3"/>
  <c r="A327" i="3"/>
  <c r="D322" i="3"/>
  <c r="A322" i="3"/>
  <c r="H309" i="3"/>
  <c r="I309" i="3" s="1"/>
  <c r="A309" i="3"/>
  <c r="D365" i="3"/>
  <c r="A365" i="3"/>
  <c r="D315" i="3"/>
  <c r="E315" i="3" s="1"/>
  <c r="A315" i="3"/>
  <c r="E352" i="3"/>
  <c r="A352" i="3"/>
  <c r="D342" i="3"/>
  <c r="A342" i="3"/>
  <c r="H368" i="3"/>
  <c r="D368" i="3"/>
  <c r="E368" i="3" s="1"/>
  <c r="A368" i="3"/>
  <c r="I319" i="3"/>
  <c r="D319" i="3"/>
  <c r="A319" i="3"/>
  <c r="G330" i="3"/>
  <c r="E330" i="3"/>
  <c r="A330" i="3"/>
  <c r="A362" i="3"/>
  <c r="A348" i="3"/>
  <c r="A321" i="3"/>
  <c r="G308" i="3"/>
  <c r="H308" i="3" s="1"/>
  <c r="I308" i="3" s="1"/>
  <c r="D308" i="3"/>
  <c r="A308" i="3"/>
  <c r="H336" i="3"/>
  <c r="I336" i="3" s="1"/>
  <c r="A336" i="3"/>
  <c r="D371" i="3"/>
  <c r="E371" i="3" s="1"/>
  <c r="F371" i="3" s="1"/>
  <c r="A371" i="3"/>
  <c r="I338" i="3"/>
  <c r="F338" i="3"/>
  <c r="A338" i="3"/>
  <c r="E364" i="3"/>
  <c r="A364" i="3"/>
  <c r="H361" i="3"/>
  <c r="E361" i="3"/>
  <c r="A361" i="3"/>
  <c r="D355" i="3"/>
  <c r="E355" i="3" s="1"/>
  <c r="A355" i="3"/>
  <c r="I318" i="3"/>
  <c r="G318" i="3"/>
  <c r="A318" i="3"/>
  <c r="G351" i="3"/>
  <c r="D351" i="3"/>
  <c r="A351" i="3"/>
  <c r="F360" i="3"/>
  <c r="G360" i="3" s="1"/>
  <c r="A360" i="3"/>
  <c r="E340" i="3"/>
  <c r="F340" i="3" s="1"/>
  <c r="A340" i="3"/>
  <c r="I354" i="3"/>
  <c r="G354" i="3"/>
  <c r="A354" i="3"/>
  <c r="I326" i="3"/>
  <c r="F326" i="3"/>
  <c r="A326" i="3"/>
  <c r="D307" i="3"/>
  <c r="A307" i="3"/>
  <c r="I344" i="3"/>
  <c r="G344" i="3"/>
  <c r="D344" i="3"/>
  <c r="A344" i="3"/>
  <c r="D335" i="3"/>
  <c r="E335" i="3" s="1"/>
  <c r="F335" i="3" s="1"/>
  <c r="A335" i="3"/>
  <c r="H325" i="3"/>
  <c r="D325" i="3"/>
  <c r="E325" i="3" s="1"/>
  <c r="F325" i="3" s="1"/>
  <c r="A325" i="3"/>
  <c r="I317" i="3"/>
  <c r="D317" i="3"/>
  <c r="A317" i="3"/>
  <c r="D328" i="3"/>
  <c r="E328" i="3" s="1"/>
  <c r="F328" i="3" s="1"/>
  <c r="A328" i="3"/>
  <c r="D313" i="3"/>
  <c r="E313" i="3" s="1"/>
  <c r="A313" i="3"/>
  <c r="G320" i="3"/>
  <c r="A320" i="3"/>
  <c r="A356" i="3"/>
  <c r="F370" i="3"/>
  <c r="D370" i="3"/>
  <c r="A370" i="3"/>
  <c r="I346" i="3"/>
  <c r="A346" i="3"/>
  <c r="H345" i="3"/>
  <c r="F345" i="3"/>
  <c r="D345" i="3"/>
  <c r="A345" i="3"/>
  <c r="E357" i="3"/>
  <c r="F357" i="3" s="1"/>
  <c r="A357" i="3"/>
  <c r="H323" i="3"/>
  <c r="I323" i="3" s="1"/>
  <c r="E323" i="3"/>
  <c r="A323" i="3"/>
  <c r="I329" i="3"/>
  <c r="D329" i="3"/>
  <c r="E329" i="3" s="1"/>
  <c r="A329" i="3"/>
  <c r="I333" i="3"/>
  <c r="D333" i="3"/>
  <c r="A333" i="3"/>
  <c r="I314" i="3"/>
  <c r="F314" i="3"/>
  <c r="G314" i="3" s="1"/>
  <c r="A314" i="3"/>
  <c r="I310" i="3"/>
  <c r="E310" i="3"/>
  <c r="F310" i="3" s="1"/>
  <c r="G310" i="3" s="1"/>
  <c r="A310" i="3"/>
  <c r="D339" i="3"/>
  <c r="A339" i="3"/>
  <c r="H369" i="3"/>
  <c r="I369" i="3" s="1"/>
  <c r="E369" i="3"/>
  <c r="F369" i="3" s="1"/>
  <c r="A369" i="3"/>
  <c r="A311" i="3"/>
  <c r="F324" i="3"/>
  <c r="D324" i="3"/>
  <c r="A324" i="3"/>
  <c r="A347" i="3"/>
  <c r="H337" i="3"/>
  <c r="I337" i="3" s="1"/>
  <c r="D337" i="3"/>
  <c r="A337" i="3"/>
  <c r="H366" i="3"/>
  <c r="F366" i="3"/>
  <c r="A366" i="3"/>
  <c r="H334" i="3"/>
  <c r="I334" i="3" s="1"/>
  <c r="F334" i="3"/>
  <c r="D334" i="3"/>
  <c r="A334" i="3"/>
  <c r="E350" i="3"/>
  <c r="A350" i="3"/>
  <c r="F312" i="3"/>
  <c r="G312" i="3" s="1"/>
  <c r="H312" i="3" s="1"/>
  <c r="A312" i="3"/>
  <c r="H353" i="3"/>
  <c r="I353" i="3" s="1"/>
  <c r="D353" i="3"/>
  <c r="E353" i="3" s="1"/>
  <c r="F353" i="3" s="1"/>
  <c r="A353" i="3"/>
  <c r="G341" i="3"/>
  <c r="H341" i="3" s="1"/>
  <c r="I341" i="3" s="1"/>
  <c r="A341" i="3"/>
  <c r="G332" i="3"/>
  <c r="A332" i="3"/>
  <c r="I359" i="3"/>
  <c r="E359" i="3"/>
  <c r="F359" i="3" s="1"/>
  <c r="A359" i="3"/>
  <c r="H331" i="3"/>
  <c r="F331" i="3"/>
  <c r="D331" i="3"/>
  <c r="A331" i="3"/>
  <c r="E367" i="3"/>
  <c r="F367" i="3" s="1"/>
  <c r="A367" i="3"/>
  <c r="I358" i="3"/>
  <c r="G358" i="3"/>
  <c r="A358" i="3"/>
  <c r="H316" i="3"/>
  <c r="E316" i="3"/>
  <c r="A316" i="3"/>
  <c r="E343" i="3"/>
  <c r="F343" i="3" s="1"/>
  <c r="G343" i="3" s="1"/>
  <c r="A343" i="3"/>
  <c r="D306" i="3"/>
  <c r="E306" i="3" s="1"/>
  <c r="A306" i="3"/>
  <c r="F273" i="3"/>
  <c r="G273" i="3" s="1"/>
  <c r="A273" i="3"/>
  <c r="F290" i="3"/>
  <c r="A290" i="3"/>
  <c r="G281" i="3"/>
  <c r="D281" i="3"/>
  <c r="A281" i="3"/>
  <c r="G299" i="3"/>
  <c r="H299" i="3" s="1"/>
  <c r="A299" i="3"/>
  <c r="H291" i="3"/>
  <c r="A291" i="3"/>
  <c r="H286" i="3"/>
  <c r="I286" i="3" s="1"/>
  <c r="F286" i="3"/>
  <c r="A286" i="3"/>
  <c r="H302" i="3"/>
  <c r="E302" i="3"/>
  <c r="A302" i="3"/>
  <c r="D301" i="3"/>
  <c r="E301" i="3" s="1"/>
  <c r="F301" i="3" s="1"/>
  <c r="G301" i="3" s="1"/>
  <c r="H301" i="3" s="1"/>
  <c r="A301" i="3"/>
  <c r="I276" i="3"/>
  <c r="G276" i="3"/>
  <c r="D276" i="3"/>
  <c r="A276" i="3"/>
  <c r="F287" i="3"/>
  <c r="D287" i="3"/>
  <c r="A287" i="3"/>
  <c r="F280" i="3"/>
  <c r="G280" i="3" s="1"/>
  <c r="A280" i="3"/>
  <c r="H297" i="3"/>
  <c r="I297" i="3" s="1"/>
  <c r="E297" i="3"/>
  <c r="F297" i="3" s="1"/>
  <c r="A297" i="3"/>
  <c r="I293" i="3"/>
  <c r="E293" i="3"/>
  <c r="A293" i="3"/>
  <c r="H275" i="3"/>
  <c r="F275" i="3"/>
  <c r="D275" i="3"/>
  <c r="A275" i="3"/>
  <c r="I289" i="3"/>
  <c r="D289" i="3"/>
  <c r="A289" i="3"/>
  <c r="D282" i="3"/>
  <c r="A282" i="3"/>
  <c r="I284" i="3"/>
  <c r="E284" i="3"/>
  <c r="F284" i="3" s="1"/>
  <c r="A284" i="3"/>
  <c r="I295" i="3"/>
  <c r="E295" i="3"/>
  <c r="A295" i="3"/>
  <c r="D274" i="3"/>
  <c r="E274" i="3" s="1"/>
  <c r="A274" i="3"/>
  <c r="H279" i="3"/>
  <c r="D279" i="3"/>
  <c r="A279" i="3"/>
  <c r="D303" i="3"/>
  <c r="E303" i="3" s="1"/>
  <c r="F303" i="3" s="1"/>
  <c r="A303" i="3"/>
  <c r="F278" i="3"/>
  <c r="G278" i="3" s="1"/>
  <c r="H278" i="3" s="1"/>
  <c r="I278" i="3" s="1"/>
  <c r="A278" i="3"/>
  <c r="I283" i="3"/>
  <c r="A283" i="3"/>
  <c r="E298" i="3"/>
  <c r="A298" i="3"/>
  <c r="A304" i="3"/>
  <c r="G300" i="3"/>
  <c r="H300" i="3" s="1"/>
  <c r="D300" i="3"/>
  <c r="A300" i="3"/>
  <c r="H288" i="3"/>
  <c r="E288" i="3"/>
  <c r="A288" i="3"/>
  <c r="I285" i="3"/>
  <c r="F285" i="3"/>
  <c r="A285" i="3"/>
  <c r="A294" i="3"/>
  <c r="I277" i="3"/>
  <c r="G277" i="3"/>
  <c r="A277" i="3"/>
  <c r="G292" i="3"/>
  <c r="D292" i="3"/>
  <c r="A292" i="3"/>
  <c r="H305" i="3"/>
  <c r="A305" i="3"/>
  <c r="G296" i="3"/>
  <c r="D296" i="3"/>
  <c r="E296" i="3" s="1"/>
  <c r="A296" i="3"/>
  <c r="F258" i="3"/>
  <c r="G258" i="3" s="1"/>
  <c r="D258" i="3"/>
  <c r="A258" i="3"/>
  <c r="G264" i="3"/>
  <c r="H264" i="3" s="1"/>
  <c r="I264" i="3" s="1"/>
  <c r="A264" i="3"/>
  <c r="I255" i="3"/>
  <c r="E255" i="3"/>
  <c r="A255" i="3"/>
  <c r="E260" i="3"/>
  <c r="A260" i="3"/>
  <c r="F252" i="3"/>
  <c r="G252" i="3" s="1"/>
  <c r="H252" i="3" s="1"/>
  <c r="D252" i="3"/>
  <c r="A252" i="3"/>
  <c r="G272" i="3"/>
  <c r="A272" i="3"/>
  <c r="I251" i="3"/>
  <c r="F251" i="3"/>
  <c r="D251" i="3"/>
  <c r="A251" i="3"/>
  <c r="H241" i="3"/>
  <c r="A241" i="3"/>
  <c r="I247" i="3"/>
  <c r="F247" i="3"/>
  <c r="D247" i="3"/>
  <c r="A247" i="3"/>
  <c r="D270" i="3"/>
  <c r="A270" i="3"/>
  <c r="E246" i="3"/>
  <c r="A246" i="3"/>
  <c r="H266" i="3"/>
  <c r="A266" i="3"/>
  <c r="H238" i="3"/>
  <c r="F238" i="3"/>
  <c r="A238" i="3"/>
  <c r="F249" i="3"/>
  <c r="G249" i="3" s="1"/>
  <c r="A249" i="3"/>
  <c r="H239" i="3"/>
  <c r="F239" i="3"/>
  <c r="A239" i="3"/>
  <c r="E250" i="3"/>
  <c r="A250" i="3"/>
  <c r="I244" i="3"/>
  <c r="G244" i="3"/>
  <c r="D244" i="3"/>
  <c r="A244" i="3"/>
  <c r="G268" i="3"/>
  <c r="H268" i="3" s="1"/>
  <c r="I268" i="3" s="1"/>
  <c r="E268" i="3"/>
  <c r="A268" i="3"/>
  <c r="I253" i="3"/>
  <c r="A253" i="3"/>
  <c r="G236" i="3"/>
  <c r="D236" i="3"/>
  <c r="A236" i="3"/>
  <c r="I262" i="3"/>
  <c r="G262" i="3"/>
  <c r="D262" i="3"/>
  <c r="E262" i="3" s="1"/>
  <c r="A262" i="3"/>
  <c r="H254" i="3"/>
  <c r="A254" i="3"/>
  <c r="I263" i="3"/>
  <c r="G263" i="3"/>
  <c r="D263" i="3"/>
  <c r="A263" i="3"/>
  <c r="I235" i="3"/>
  <c r="G235" i="3"/>
  <c r="D235" i="3"/>
  <c r="E235" i="3" s="1"/>
  <c r="A235" i="3"/>
  <c r="F245" i="3"/>
  <c r="G245" i="3" s="1"/>
  <c r="H245" i="3" s="1"/>
  <c r="A245" i="3"/>
  <c r="D259" i="3"/>
  <c r="E259" i="3" s="1"/>
  <c r="F259" i="3" s="1"/>
  <c r="A259" i="3"/>
  <c r="I261" i="3"/>
  <c r="E261" i="3"/>
  <c r="A261" i="3"/>
  <c r="D240" i="3"/>
  <c r="E240" i="3" s="1"/>
  <c r="F240" i="3" s="1"/>
  <c r="G240" i="3" s="1"/>
  <c r="H240" i="3" s="1"/>
  <c r="I240" i="3" s="1"/>
  <c r="A240" i="3"/>
  <c r="I265" i="3"/>
  <c r="F265" i="3"/>
  <c r="D265" i="3"/>
  <c r="A265" i="3"/>
  <c r="H248" i="3"/>
  <c r="E248" i="3"/>
  <c r="F248" i="3" s="1"/>
  <c r="A248" i="3"/>
  <c r="A243" i="3"/>
  <c r="F237" i="3"/>
  <c r="G237" i="3" s="1"/>
  <c r="D237" i="3"/>
  <c r="A237" i="3"/>
  <c r="H269" i="3"/>
  <c r="F269" i="3"/>
  <c r="D269" i="3"/>
  <c r="A269" i="3"/>
  <c r="F242" i="3"/>
  <c r="A242" i="3"/>
  <c r="D257" i="3"/>
  <c r="E257" i="3" s="1"/>
  <c r="F257" i="3" s="1"/>
  <c r="A257" i="3"/>
  <c r="I271" i="3"/>
  <c r="G271" i="3"/>
  <c r="A271" i="3"/>
  <c r="H256" i="3"/>
  <c r="I256" i="3" s="1"/>
  <c r="D256" i="3"/>
  <c r="A256" i="3"/>
  <c r="G267" i="3"/>
  <c r="H267" i="3" s="1"/>
  <c r="I267" i="3" s="1"/>
  <c r="D267" i="3"/>
  <c r="E267" i="3" s="1"/>
  <c r="A267" i="3"/>
  <c r="G234" i="3"/>
  <c r="A234" i="3"/>
  <c r="G233" i="3"/>
  <c r="A233" i="3"/>
  <c r="D231" i="3"/>
  <c r="E231" i="3" s="1"/>
  <c r="F231" i="3" s="1"/>
  <c r="G231" i="3" s="1"/>
  <c r="A231" i="3"/>
  <c r="H229" i="3"/>
  <c r="A229" i="3"/>
  <c r="G232" i="3"/>
  <c r="H232" i="3" s="1"/>
  <c r="I232" i="3" s="1"/>
  <c r="A232" i="3"/>
  <c r="I230" i="3"/>
  <c r="F230" i="3"/>
  <c r="G230" i="3" s="1"/>
  <c r="D230" i="3"/>
  <c r="A230" i="3"/>
  <c r="G222" i="3"/>
  <c r="H222" i="3" s="1"/>
  <c r="D222" i="3"/>
  <c r="A222" i="3"/>
  <c r="D219" i="3"/>
  <c r="A219" i="3"/>
  <c r="E225" i="3"/>
  <c r="F225" i="3" s="1"/>
  <c r="A225" i="3"/>
  <c r="G227" i="3"/>
  <c r="D227" i="3"/>
  <c r="E227" i="3" s="1"/>
  <c r="A227" i="3"/>
  <c r="D224" i="3"/>
  <c r="A224" i="3"/>
  <c r="F221" i="3"/>
  <c r="G221" i="3" s="1"/>
  <c r="A221" i="3"/>
  <c r="I226" i="3"/>
  <c r="D226" i="3"/>
  <c r="E226" i="3" s="1"/>
  <c r="F226" i="3" s="1"/>
  <c r="A226" i="3"/>
  <c r="F228" i="3"/>
  <c r="G228" i="3" s="1"/>
  <c r="H228" i="3" s="1"/>
  <c r="A228" i="3"/>
  <c r="D220" i="3"/>
  <c r="E220" i="3" s="1"/>
  <c r="A220" i="3"/>
  <c r="I223" i="3"/>
  <c r="A223" i="3"/>
  <c r="I203" i="3"/>
  <c r="D203" i="3"/>
  <c r="A203" i="3"/>
  <c r="E210" i="3"/>
  <c r="A210" i="3"/>
  <c r="G205" i="3"/>
  <c r="D205" i="3"/>
  <c r="A205" i="3"/>
  <c r="D211" i="3"/>
  <c r="E211" i="3" s="1"/>
  <c r="A211" i="3"/>
  <c r="H215" i="3"/>
  <c r="I215" i="3" s="1"/>
  <c r="D215" i="3"/>
  <c r="A215" i="3"/>
  <c r="E204" i="3"/>
  <c r="F204" i="3" s="1"/>
  <c r="A204" i="3"/>
  <c r="E218" i="3"/>
  <c r="A218" i="3"/>
  <c r="G214" i="3"/>
  <c r="A214" i="3"/>
  <c r="G212" i="3"/>
  <c r="H212" i="3" s="1"/>
  <c r="A212" i="3"/>
  <c r="E200" i="3"/>
  <c r="F200" i="3" s="1"/>
  <c r="A200" i="3"/>
  <c r="H199" i="3"/>
  <c r="I199" i="3" s="1"/>
  <c r="F199" i="3"/>
  <c r="A199" i="3"/>
  <c r="H217" i="3"/>
  <c r="F217" i="3"/>
  <c r="A217" i="3"/>
  <c r="H208" i="3"/>
  <c r="E208" i="3"/>
  <c r="A208" i="3"/>
  <c r="H201" i="3"/>
  <c r="D201" i="3"/>
  <c r="E201" i="3" s="1"/>
  <c r="A201" i="3"/>
  <c r="F216" i="3"/>
  <c r="A216" i="3"/>
  <c r="A197" i="3"/>
  <c r="A202" i="3"/>
  <c r="H207" i="3"/>
  <c r="D207" i="3"/>
  <c r="E207" i="3" s="1"/>
  <c r="F207" i="3" s="1"/>
  <c r="A207" i="3"/>
  <c r="F195" i="3"/>
  <c r="A195" i="3"/>
  <c r="D196" i="3"/>
  <c r="A196" i="3"/>
  <c r="F213" i="3"/>
  <c r="D213" i="3"/>
  <c r="A213" i="3"/>
  <c r="I206" i="3"/>
  <c r="F206" i="3"/>
  <c r="A206" i="3"/>
  <c r="E198" i="3"/>
  <c r="A198" i="3"/>
  <c r="I209" i="3"/>
  <c r="D209" i="3"/>
  <c r="A209" i="3"/>
  <c r="H192" i="3"/>
  <c r="F192" i="3"/>
  <c r="D192" i="3"/>
  <c r="A192" i="3"/>
  <c r="G190" i="3"/>
  <c r="H190" i="3" s="1"/>
  <c r="D190" i="3"/>
  <c r="A190" i="3"/>
  <c r="F187" i="3"/>
  <c r="G187" i="3" s="1"/>
  <c r="H187" i="3" s="1"/>
  <c r="D187" i="3"/>
  <c r="A187" i="3"/>
  <c r="D189" i="3"/>
  <c r="A189" i="3"/>
  <c r="I186" i="3"/>
  <c r="F186" i="3"/>
  <c r="A186" i="3"/>
  <c r="H188" i="3"/>
  <c r="I188" i="3" s="1"/>
  <c r="F188" i="3"/>
  <c r="A188" i="3"/>
  <c r="H194" i="3"/>
  <c r="E194" i="3"/>
  <c r="A194" i="3"/>
  <c r="H193" i="3"/>
  <c r="D193" i="3"/>
  <c r="E193" i="3" s="1"/>
  <c r="F193" i="3" s="1"/>
  <c r="A193" i="3"/>
  <c r="D191" i="3"/>
  <c r="A191" i="3"/>
  <c r="H179" i="3"/>
  <c r="I179" i="3" s="1"/>
  <c r="D179" i="3"/>
  <c r="E179" i="3" s="1"/>
  <c r="A179" i="3"/>
  <c r="G157" i="3"/>
  <c r="E157" i="3"/>
  <c r="A157" i="3"/>
  <c r="G162" i="3"/>
  <c r="H162" i="3" s="1"/>
  <c r="A162" i="3"/>
  <c r="G141" i="3"/>
  <c r="H141" i="3" s="1"/>
  <c r="I141" i="3" s="1"/>
  <c r="A141" i="3"/>
  <c r="I159" i="3"/>
  <c r="F159" i="3"/>
  <c r="D159" i="3"/>
  <c r="A159" i="3"/>
  <c r="H164" i="3"/>
  <c r="I164" i="3" s="1"/>
  <c r="A164" i="3"/>
  <c r="A152" i="3"/>
  <c r="H175" i="3"/>
  <c r="F175" i="3"/>
  <c r="A175" i="3"/>
  <c r="A148" i="3"/>
  <c r="G140" i="3"/>
  <c r="A140" i="3"/>
  <c r="D153" i="3"/>
  <c r="A153" i="3"/>
  <c r="E151" i="3"/>
  <c r="F151" i="3" s="1"/>
  <c r="A151" i="3"/>
  <c r="D170" i="3"/>
  <c r="A170" i="3"/>
  <c r="H142" i="3"/>
  <c r="E142" i="3"/>
  <c r="F142" i="3" s="1"/>
  <c r="A142" i="3"/>
  <c r="I166" i="3"/>
  <c r="G166" i="3"/>
  <c r="D166" i="3"/>
  <c r="A166" i="3"/>
  <c r="D169" i="3"/>
  <c r="E169" i="3" s="1"/>
  <c r="F169" i="3" s="1"/>
  <c r="A169" i="3"/>
  <c r="F144" i="3"/>
  <c r="A144" i="3"/>
  <c r="I165" i="3"/>
  <c r="G165" i="3"/>
  <c r="D165" i="3"/>
  <c r="A165" i="3"/>
  <c r="I167" i="3"/>
  <c r="E167" i="3"/>
  <c r="A167" i="3"/>
  <c r="I163" i="3"/>
  <c r="G163" i="3"/>
  <c r="D163" i="3"/>
  <c r="E163" i="3" s="1"/>
  <c r="A163" i="3"/>
  <c r="I171" i="3"/>
  <c r="E171" i="3"/>
  <c r="F171" i="3" s="1"/>
  <c r="A171" i="3"/>
  <c r="E176" i="3"/>
  <c r="F176" i="3" s="1"/>
  <c r="A176" i="3"/>
  <c r="I173" i="3"/>
  <c r="D173" i="3"/>
  <c r="A173" i="3"/>
  <c r="F185" i="3"/>
  <c r="A185" i="3"/>
  <c r="H158" i="3"/>
  <c r="E158" i="3"/>
  <c r="A158" i="3"/>
  <c r="I184" i="3"/>
  <c r="G184" i="3"/>
  <c r="A184" i="3"/>
  <c r="H177" i="3"/>
  <c r="I177" i="3" s="1"/>
  <c r="A177" i="3"/>
  <c r="G154" i="3"/>
  <c r="D154" i="3"/>
  <c r="A154" i="3"/>
  <c r="F160" i="3"/>
  <c r="G160" i="3" s="1"/>
  <c r="H160" i="3" s="1"/>
  <c r="A160" i="3"/>
  <c r="H139" i="3"/>
  <c r="F139" i="3"/>
  <c r="A139" i="3"/>
  <c r="D161" i="3"/>
  <c r="A161" i="3"/>
  <c r="F145" i="3"/>
  <c r="A145" i="3"/>
  <c r="G149" i="3"/>
  <c r="E149" i="3"/>
  <c r="A149" i="3"/>
  <c r="H143" i="3"/>
  <c r="F143" i="3"/>
  <c r="A143" i="3"/>
  <c r="G180" i="3"/>
  <c r="E180" i="3"/>
  <c r="A180" i="3"/>
  <c r="E146" i="3"/>
  <c r="F146" i="3" s="1"/>
  <c r="G146" i="3" s="1"/>
  <c r="H146" i="3" s="1"/>
  <c r="A146" i="3"/>
  <c r="H182" i="3"/>
  <c r="I182" i="3" s="1"/>
  <c r="A182" i="3"/>
  <c r="G183" i="3"/>
  <c r="D183" i="3"/>
  <c r="A183" i="3"/>
  <c r="I168" i="3"/>
  <c r="A168" i="3"/>
  <c r="I156" i="3"/>
  <c r="G156" i="3"/>
  <c r="D156" i="3"/>
  <c r="A156" i="3"/>
  <c r="I181" i="3"/>
  <c r="D181" i="3"/>
  <c r="E181" i="3" s="1"/>
  <c r="F181" i="3" s="1"/>
  <c r="A181" i="3"/>
  <c r="H172" i="3"/>
  <c r="I172" i="3" s="1"/>
  <c r="A172" i="3"/>
  <c r="H150" i="3"/>
  <c r="I150" i="3" s="1"/>
  <c r="D150" i="3"/>
  <c r="A150" i="3"/>
  <c r="I178" i="3"/>
  <c r="D178" i="3"/>
  <c r="E178" i="3" s="1"/>
  <c r="A178" i="3"/>
  <c r="H147" i="3"/>
  <c r="D147" i="3"/>
  <c r="A147" i="3"/>
  <c r="I174" i="3"/>
  <c r="F174" i="3"/>
  <c r="G174" i="3" s="1"/>
  <c r="A174" i="3"/>
  <c r="F155" i="3"/>
  <c r="A155" i="3"/>
  <c r="F131" i="3"/>
  <c r="G131" i="3" s="1"/>
  <c r="D131" i="3"/>
  <c r="A131" i="3"/>
  <c r="I129" i="3"/>
  <c r="D129" i="3"/>
  <c r="A129" i="3"/>
  <c r="F138" i="3"/>
  <c r="A138" i="3"/>
  <c r="I134" i="3"/>
  <c r="G134" i="3"/>
  <c r="D134" i="3"/>
  <c r="E134" i="3" s="1"/>
  <c r="A134" i="3"/>
  <c r="I128" i="3"/>
  <c r="F128" i="3"/>
  <c r="G128" i="3" s="1"/>
  <c r="A128" i="3"/>
  <c r="F137" i="3"/>
  <c r="G137" i="3" s="1"/>
  <c r="D137" i="3"/>
  <c r="A137" i="3"/>
  <c r="H132" i="3"/>
  <c r="D132" i="3"/>
  <c r="E132" i="3" s="1"/>
  <c r="A132" i="3"/>
  <c r="G136" i="3"/>
  <c r="A136" i="3"/>
  <c r="F133" i="3"/>
  <c r="D133" i="3"/>
  <c r="A133" i="3"/>
  <c r="G127" i="3"/>
  <c r="E127" i="3"/>
  <c r="A127" i="3"/>
  <c r="I135" i="3"/>
  <c r="E135" i="3"/>
  <c r="A135" i="3"/>
  <c r="G130" i="3"/>
  <c r="D130" i="3"/>
  <c r="E130" i="3" s="1"/>
  <c r="A130" i="3"/>
  <c r="E126" i="3"/>
  <c r="F126" i="3" s="1"/>
  <c r="A126" i="3"/>
  <c r="F109" i="3"/>
  <c r="G109" i="3" s="1"/>
  <c r="H109" i="3" s="1"/>
  <c r="A109" i="3"/>
  <c r="H113" i="3"/>
  <c r="A113" i="3"/>
  <c r="H98" i="3"/>
  <c r="D98" i="3"/>
  <c r="E98" i="3" s="1"/>
  <c r="A98" i="3"/>
  <c r="F125" i="3"/>
  <c r="A125" i="3"/>
  <c r="H114" i="3"/>
  <c r="D114" i="3"/>
  <c r="A114" i="3"/>
  <c r="F115" i="3"/>
  <c r="G115" i="3" s="1"/>
  <c r="D115" i="3"/>
  <c r="A115" i="3"/>
  <c r="I102" i="3"/>
  <c r="D102" i="3"/>
  <c r="A102" i="3"/>
  <c r="I122" i="3"/>
  <c r="D122" i="3"/>
  <c r="A122" i="3"/>
  <c r="G117" i="3"/>
  <c r="H117" i="3" s="1"/>
  <c r="I117" i="3" s="1"/>
  <c r="D117" i="3"/>
  <c r="A117" i="3"/>
  <c r="H111" i="3"/>
  <c r="A111" i="3"/>
  <c r="H121" i="3"/>
  <c r="I121" i="3" s="1"/>
  <c r="A121" i="3"/>
  <c r="I104" i="3"/>
  <c r="F104" i="3"/>
  <c r="A104" i="3"/>
  <c r="G107" i="3"/>
  <c r="H107" i="3" s="1"/>
  <c r="I107" i="3" s="1"/>
  <c r="D107" i="3"/>
  <c r="A107" i="3"/>
  <c r="H100" i="3"/>
  <c r="A100" i="3"/>
  <c r="I106" i="3"/>
  <c r="E106" i="3"/>
  <c r="A106" i="3"/>
  <c r="I101" i="3"/>
  <c r="D101" i="3"/>
  <c r="E101" i="3" s="1"/>
  <c r="A101" i="3"/>
  <c r="I123" i="3"/>
  <c r="F123" i="3"/>
  <c r="D123" i="3"/>
  <c r="A123" i="3"/>
  <c r="G119" i="3"/>
  <c r="D119" i="3"/>
  <c r="E119" i="3" s="1"/>
  <c r="A119" i="3"/>
  <c r="H118" i="3"/>
  <c r="I118" i="3" s="1"/>
  <c r="D118" i="3"/>
  <c r="A118" i="3"/>
  <c r="F116" i="3"/>
  <c r="G116" i="3" s="1"/>
  <c r="D116" i="3"/>
  <c r="A116" i="3"/>
  <c r="F108" i="3"/>
  <c r="G108" i="3" s="1"/>
  <c r="D108" i="3"/>
  <c r="A108" i="3"/>
  <c r="I110" i="3"/>
  <c r="D110" i="3"/>
  <c r="E110" i="3" s="1"/>
  <c r="A110" i="3"/>
  <c r="F112" i="3"/>
  <c r="A112" i="3"/>
  <c r="H120" i="3"/>
  <c r="F120" i="3"/>
  <c r="D120" i="3"/>
  <c r="A120" i="3"/>
  <c r="G103" i="3"/>
  <c r="H103" i="3" s="1"/>
  <c r="I103" i="3" s="1"/>
  <c r="D103" i="3"/>
  <c r="A103" i="3"/>
  <c r="F124" i="3"/>
  <c r="A124" i="3"/>
  <c r="I105" i="3"/>
  <c r="A105" i="3"/>
  <c r="E99" i="3"/>
  <c r="F99" i="3" s="1"/>
  <c r="A99" i="3"/>
  <c r="G96" i="3"/>
  <c r="H96" i="3" s="1"/>
  <c r="A96" i="3"/>
  <c r="E97" i="3"/>
  <c r="A97" i="3"/>
  <c r="H93" i="3"/>
  <c r="F93" i="3"/>
  <c r="D93" i="3"/>
  <c r="A93" i="3"/>
  <c r="I82" i="3"/>
  <c r="E82" i="3"/>
  <c r="A82" i="3"/>
  <c r="D81" i="3"/>
  <c r="E81" i="3" s="1"/>
  <c r="A81" i="3"/>
  <c r="I86" i="3"/>
  <c r="E86" i="3"/>
  <c r="A86" i="3"/>
  <c r="H95" i="3"/>
  <c r="I95" i="3" s="1"/>
  <c r="D95" i="3"/>
  <c r="E95" i="3" s="1"/>
  <c r="A95" i="3"/>
  <c r="F85" i="3"/>
  <c r="G85" i="3" s="1"/>
  <c r="A85" i="3"/>
  <c r="D80" i="3"/>
  <c r="E80" i="3" s="1"/>
  <c r="F80" i="3" s="1"/>
  <c r="G80" i="3" s="1"/>
  <c r="A80" i="3"/>
  <c r="H88" i="3"/>
  <c r="F88" i="3"/>
  <c r="D88" i="3"/>
  <c r="A88" i="3"/>
  <c r="H84" i="3"/>
  <c r="E84" i="3"/>
  <c r="F84" i="3" s="1"/>
  <c r="A84" i="3"/>
  <c r="I90" i="3"/>
  <c r="E90" i="3"/>
  <c r="A90" i="3"/>
  <c r="F91" i="3"/>
  <c r="D91" i="3"/>
  <c r="A91" i="3"/>
  <c r="E92" i="3"/>
  <c r="A92" i="3"/>
  <c r="H89" i="3"/>
  <c r="F89" i="3"/>
  <c r="D89" i="3"/>
  <c r="A89" i="3"/>
  <c r="G94" i="3"/>
  <c r="H94" i="3" s="1"/>
  <c r="I94" i="3" s="1"/>
  <c r="D94" i="3"/>
  <c r="A94" i="3"/>
  <c r="F87" i="3"/>
  <c r="D87" i="3"/>
  <c r="A87" i="3"/>
  <c r="H79" i="3"/>
  <c r="I79" i="3" s="1"/>
  <c r="A79" i="3"/>
  <c r="H78" i="3"/>
  <c r="I78" i="3" s="1"/>
  <c r="A78" i="3"/>
  <c r="D83" i="3"/>
  <c r="A83" i="3"/>
  <c r="H73" i="3"/>
  <c r="D73" i="3"/>
  <c r="A73" i="3"/>
  <c r="G71" i="3"/>
  <c r="H71" i="3" s="1"/>
  <c r="I71" i="3" s="1"/>
  <c r="D71" i="3"/>
  <c r="E71" i="3" s="1"/>
  <c r="A71" i="3"/>
  <c r="H64" i="3"/>
  <c r="I64" i="3" s="1"/>
  <c r="F64" i="3"/>
  <c r="A64" i="3"/>
  <c r="E77" i="3"/>
  <c r="A77" i="3"/>
  <c r="F65" i="3"/>
  <c r="A65" i="3"/>
  <c r="H72" i="3"/>
  <c r="A72" i="3"/>
  <c r="F74" i="3"/>
  <c r="G74" i="3" s="1"/>
  <c r="H74" i="3" s="1"/>
  <c r="A74" i="3"/>
  <c r="H69" i="3"/>
  <c r="D69" i="3"/>
  <c r="A69" i="3"/>
  <c r="I66" i="3"/>
  <c r="A66" i="3"/>
  <c r="A68" i="3"/>
  <c r="G70" i="3"/>
  <c r="E70" i="3"/>
  <c r="A70" i="3"/>
  <c r="G67" i="3"/>
  <c r="D67" i="3"/>
  <c r="A67" i="3"/>
  <c r="I76" i="3"/>
  <c r="A76" i="3"/>
  <c r="G75" i="3"/>
  <c r="D75" i="3"/>
  <c r="A75" i="3"/>
  <c r="I62" i="3"/>
  <c r="D62" i="3"/>
  <c r="E62" i="3" s="1"/>
  <c r="A62" i="3"/>
  <c r="A57" i="3"/>
  <c r="I61" i="3"/>
  <c r="F61" i="3"/>
  <c r="D61" i="3"/>
  <c r="A61" i="3"/>
  <c r="G63" i="3"/>
  <c r="H63" i="3" s="1"/>
  <c r="I63" i="3" s="1"/>
  <c r="A63" i="3"/>
  <c r="G59" i="3"/>
  <c r="D59" i="3"/>
  <c r="E59" i="3" s="1"/>
  <c r="A59" i="3"/>
  <c r="G58" i="3"/>
  <c r="H58" i="3" s="1"/>
  <c r="A58" i="3"/>
  <c r="G60" i="3"/>
  <c r="H60" i="3" s="1"/>
  <c r="I60" i="3" s="1"/>
  <c r="D60" i="3"/>
  <c r="A60" i="3"/>
  <c r="D56" i="3"/>
  <c r="E56" i="3" s="1"/>
  <c r="F56" i="3" s="1"/>
  <c r="A56" i="3"/>
  <c r="F54" i="3"/>
  <c r="G54" i="3" s="1"/>
  <c r="D54" i="3"/>
  <c r="A54" i="3"/>
  <c r="F52" i="3"/>
  <c r="G52" i="3" s="1"/>
  <c r="H52" i="3" s="1"/>
  <c r="A52" i="3"/>
  <c r="F50" i="3"/>
  <c r="D50" i="3"/>
  <c r="A50" i="3"/>
  <c r="G53" i="3"/>
  <c r="D53" i="3"/>
  <c r="A53" i="3"/>
  <c r="G55" i="3"/>
  <c r="H55" i="3" s="1"/>
  <c r="D55" i="3"/>
  <c r="A55" i="3"/>
  <c r="H51" i="3"/>
  <c r="I51" i="3" s="1"/>
  <c r="D51" i="3"/>
  <c r="E51" i="3" s="1"/>
  <c r="A51" i="3"/>
  <c r="I49" i="3"/>
  <c r="G49" i="3"/>
  <c r="D49" i="3"/>
  <c r="E49" i="3" s="1"/>
  <c r="A49" i="3"/>
  <c r="H48" i="3"/>
  <c r="D48" i="3"/>
  <c r="A48" i="3"/>
  <c r="D47" i="3"/>
  <c r="E47" i="3" s="1"/>
  <c r="F47" i="3" s="1"/>
  <c r="G47" i="3" s="1"/>
  <c r="A47" i="3"/>
  <c r="F43" i="3"/>
  <c r="D43" i="3"/>
  <c r="A43" i="3"/>
  <c r="D44" i="3"/>
  <c r="A44" i="3"/>
  <c r="H40" i="3"/>
  <c r="A40" i="3"/>
  <c r="G39" i="3"/>
  <c r="D39" i="3"/>
  <c r="A39" i="3"/>
  <c r="G35" i="3"/>
  <c r="H35" i="3" s="1"/>
  <c r="A35" i="3"/>
  <c r="F46" i="3"/>
  <c r="D46" i="3"/>
  <c r="A46" i="3"/>
  <c r="G37" i="3"/>
  <c r="A37" i="3"/>
  <c r="G42" i="3"/>
  <c r="D42" i="3"/>
  <c r="A42" i="3"/>
  <c r="I45" i="3"/>
  <c r="D45" i="3"/>
  <c r="A45" i="3"/>
  <c r="D34" i="3"/>
  <c r="A34" i="3"/>
  <c r="D38" i="3"/>
  <c r="E38" i="3" s="1"/>
  <c r="A38" i="3"/>
  <c r="A41" i="3"/>
  <c r="I36" i="3"/>
  <c r="A36" i="3"/>
  <c r="E11" i="3"/>
  <c r="F11" i="3" s="1"/>
  <c r="A11" i="3"/>
  <c r="H12" i="3"/>
  <c r="A12" i="3"/>
  <c r="G33" i="3"/>
  <c r="E33" i="3"/>
  <c r="A33" i="3"/>
  <c r="A17" i="3"/>
  <c r="D30" i="3"/>
  <c r="A30" i="3"/>
  <c r="G20" i="3"/>
  <c r="A20" i="3"/>
  <c r="F31" i="3"/>
  <c r="G31" i="3" s="1"/>
  <c r="D31" i="3"/>
  <c r="A31" i="3"/>
  <c r="H26" i="3"/>
  <c r="I26" i="3" s="1"/>
  <c r="F26" i="3"/>
  <c r="D26" i="3"/>
  <c r="A26" i="3"/>
  <c r="H28" i="3"/>
  <c r="D28" i="3"/>
  <c r="A28" i="3"/>
  <c r="G21" i="3"/>
  <c r="E21" i="3"/>
  <c r="A21" i="3"/>
  <c r="F16" i="3"/>
  <c r="D16" i="3"/>
  <c r="A16" i="3"/>
  <c r="D25" i="3"/>
  <c r="E25" i="3" s="1"/>
  <c r="F25" i="3" s="1"/>
  <c r="A25" i="3"/>
  <c r="D10" i="3"/>
  <c r="E10" i="3" s="1"/>
  <c r="A10" i="3"/>
  <c r="H22" i="3"/>
  <c r="D22" i="3"/>
  <c r="E22" i="3" s="1"/>
  <c r="F22" i="3" s="1"/>
  <c r="A22" i="3"/>
  <c r="G14" i="3"/>
  <c r="A14" i="3"/>
  <c r="A27" i="3"/>
  <c r="G13" i="3"/>
  <c r="D13" i="3"/>
  <c r="E13" i="3" s="1"/>
  <c r="A13" i="3"/>
  <c r="D18" i="3"/>
  <c r="E18" i="3" s="1"/>
  <c r="A18" i="3"/>
  <c r="H29" i="3"/>
  <c r="A29" i="3"/>
  <c r="I24" i="3"/>
  <c r="F24" i="3"/>
  <c r="A24" i="3"/>
  <c r="I23" i="3"/>
  <c r="F23" i="3"/>
  <c r="G23" i="3" s="1"/>
  <c r="A23" i="3"/>
  <c r="F32" i="3"/>
  <c r="D32" i="3"/>
  <c r="A32" i="3"/>
  <c r="D19" i="3"/>
  <c r="A19" i="3"/>
  <c r="F15" i="3"/>
  <c r="A15" i="3"/>
  <c r="E3" i="3"/>
  <c r="F3" i="3" s="1"/>
  <c r="G3" i="3" s="1"/>
  <c r="H3" i="3" s="1"/>
  <c r="I3" i="3" s="1"/>
  <c r="A3" i="3"/>
  <c r="H4" i="3"/>
  <c r="E4" i="3"/>
  <c r="F4" i="3" s="1"/>
  <c r="A4" i="3"/>
  <c r="H2" i="3"/>
  <c r="I2" i="3" s="1"/>
  <c r="A2" i="3"/>
  <c r="D6" i="3"/>
  <c r="A6" i="3"/>
  <c r="I9" i="3"/>
  <c r="G9" i="3"/>
  <c r="D9" i="3"/>
  <c r="A9" i="3"/>
  <c r="E5" i="3"/>
  <c r="A5" i="3"/>
  <c r="A8" i="3"/>
  <c r="D7" i="3"/>
  <c r="A7" i="3"/>
  <c r="I1" i="3"/>
  <c r="H1" i="3"/>
  <c r="G1" i="3"/>
  <c r="F1" i="3"/>
  <c r="E1" i="3"/>
  <c r="D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margitfalvi árpád</author>
  </authors>
  <commentList>
    <comment ref="D1" authorId="0" shapeId="0" xr:uid="{BDD670EF-3ED1-4C6E-84F3-464BBE1A8C70}">
      <text>
        <r>
          <rPr>
            <b/>
            <sz val="8"/>
            <color indexed="81"/>
            <rFont val="Tahoma"/>
            <family val="2"/>
            <charset val="238"/>
          </rPr>
          <t>margitfalvi árpád:</t>
        </r>
        <r>
          <rPr>
            <sz val="8"/>
            <color indexed="81"/>
            <rFont val="Tahoma"/>
            <family val="2"/>
            <charset val="238"/>
          </rPr>
          <t xml:space="preserve">
mai napig eladott telkek száma</t>
        </r>
      </text>
    </comment>
    <comment ref="H1" authorId="0" shapeId="0" xr:uid="{35C62BD1-6706-4C07-9D38-3D01B42A458D}">
      <text>
        <r>
          <rPr>
            <b/>
            <sz val="8"/>
            <color indexed="81"/>
            <rFont val="Tahoma"/>
            <family val="2"/>
            <charset val="238"/>
          </rPr>
          <t xml:space="preserve">margitfalvi árpád:
</t>
        </r>
        <r>
          <rPr>
            <sz val="8"/>
            <color indexed="81"/>
            <rFont val="Tahoma"/>
            <family val="2"/>
            <charset val="238"/>
          </rPr>
          <t>az eladatlan telkek árának összge</t>
        </r>
      </text>
    </comment>
    <comment ref="H10" authorId="0" shapeId="0" xr:uid="{B1DCC582-89A6-45C2-B458-3B9761D977F3}">
      <text>
        <r>
          <rPr>
            <b/>
            <sz val="8"/>
            <color indexed="81"/>
            <rFont val="Tahoma"/>
            <family val="2"/>
            <charset val="238"/>
          </rPr>
          <t>margitfalvi árpád:</t>
        </r>
        <r>
          <rPr>
            <sz val="8"/>
            <color indexed="81"/>
            <rFont val="Tahoma"/>
            <family val="2"/>
            <charset val="238"/>
          </rPr>
          <t xml:space="preserve">
az összes telek eladásából származó bevétel</t>
        </r>
      </text>
    </comment>
    <comment ref="E11" authorId="0" shapeId="0" xr:uid="{A9E4A5F3-5BB9-49D1-A0DA-5F889B55B3C9}">
      <text>
        <r>
          <rPr>
            <b/>
            <sz val="8"/>
            <color indexed="81"/>
            <rFont val="Tahoma"/>
            <family val="2"/>
            <charset val="238"/>
          </rPr>
          <t>margitfalvi árpád:</t>
        </r>
        <r>
          <rPr>
            <sz val="8"/>
            <color indexed="81"/>
            <rFont val="Tahoma"/>
            <family val="2"/>
            <charset val="238"/>
          </rPr>
          <t xml:space="preserve">
az utcában lévő telkek  harmadának négyzetméterára</t>
        </r>
      </text>
    </comment>
    <comment ref="E12" authorId="0" shapeId="0" xr:uid="{394AA99D-1658-485B-83B2-90A26D0235D6}">
      <text>
        <r>
          <rPr>
            <b/>
            <sz val="8"/>
            <color indexed="81"/>
            <rFont val="Tahoma"/>
            <family val="2"/>
            <charset val="238"/>
          </rPr>
          <t>margitfalvi árpád:</t>
        </r>
        <r>
          <rPr>
            <sz val="8"/>
            <color indexed="81"/>
            <rFont val="Tahoma"/>
            <family val="2"/>
            <charset val="238"/>
          </rPr>
          <t xml:space="preserve">
az utcában lévő telkek számához viszonyítva</t>
        </r>
      </text>
    </comment>
  </commentList>
</comments>
</file>

<file path=xl/sharedStrings.xml><?xml version="1.0" encoding="utf-8"?>
<sst xmlns="http://schemas.openxmlformats.org/spreadsheetml/2006/main" count="4442" uniqueCount="2802">
  <si>
    <t>ügyfél</t>
  </si>
  <si>
    <t xml:space="preserve"> Abonyi Olimpia</t>
  </si>
  <si>
    <t xml:space="preserve"> Ács Rozália</t>
  </si>
  <si>
    <t xml:space="preserve"> Adorján Mihály</t>
  </si>
  <si>
    <t xml:space="preserve"> Adorján Szabrina</t>
  </si>
  <si>
    <t xml:space="preserve"> Agócs Norbert</t>
  </si>
  <si>
    <t xml:space="preserve"> Ambrus Bíborka</t>
  </si>
  <si>
    <t xml:space="preserve"> Angyal Katalin</t>
  </si>
  <si>
    <t xml:space="preserve"> Asolti Hermina</t>
  </si>
  <si>
    <t xml:space="preserve"> Bacsó Csenge</t>
  </si>
  <si>
    <t xml:space="preserve"> Bacsó Katalin</t>
  </si>
  <si>
    <t xml:space="preserve"> Bacsó Tas</t>
  </si>
  <si>
    <t xml:space="preserve"> Balog Nándor</t>
  </si>
  <si>
    <t xml:space="preserve"> Balog Olimpia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</si>
  <si>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</si>
  <si>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</si>
  <si>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</si>
  <si>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</si>
  <si>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</si>
  <si>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</si>
  <si>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</si>
  <si>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</si>
  <si>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</si>
  <si>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</si>
  <si>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</si>
  <si>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</si>
  <si>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</si>
  <si>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</si>
  <si>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</si>
  <si>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</si>
  <si>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</si>
  <si>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</si>
  <si>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</si>
  <si>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</si>
  <si>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</si>
  <si>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</si>
  <si>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</si>
  <si>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</si>
  <si>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</si>
  <si>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</si>
  <si>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</si>
  <si>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</si>
  <si>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</si>
  <si>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</si>
  <si>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</si>
  <si>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</si>
  <si>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</si>
  <si>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</si>
  <si>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</si>
  <si>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</si>
  <si>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</si>
  <si>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</si>
  <si>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</si>
  <si>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</si>
  <si>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</si>
  <si>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</si>
  <si>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</si>
  <si>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</si>
  <si>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</si>
  <si>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</si>
  <si>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</si>
  <si>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</si>
  <si>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</si>
  <si>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</si>
  <si>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</si>
  <si>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</si>
  <si>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</si>
  <si>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</si>
  <si>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</si>
  <si>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</si>
  <si>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</si>
  <si>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</si>
  <si>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</si>
  <si>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</si>
  <si>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</si>
  <si>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</si>
  <si>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</si>
  <si>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</si>
  <si>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</si>
  <si>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</si>
  <si>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</si>
  <si>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</si>
  <si>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</si>
  <si>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</si>
  <si>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</si>
  <si>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</si>
  <si>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</si>
  <si>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</si>
  <si>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</si>
  <si>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</si>
  <si>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</si>
  <si>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</si>
  <si>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</si>
  <si>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</si>
  <si>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</si>
  <si>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</si>
  <si>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</si>
  <si>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</si>
  <si>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</si>
  <si>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</si>
  <si>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</si>
  <si>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</si>
  <si>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</si>
  <si>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</si>
  <si>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</si>
  <si>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</si>
  <si>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</si>
  <si>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</si>
  <si>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</si>
  <si>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</si>
  <si>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</si>
  <si>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</si>
  <si>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</si>
  <si>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</si>
  <si>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</si>
  <si>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</si>
  <si>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</si>
  <si>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</si>
  <si>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</si>
  <si>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</si>
  <si>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</si>
  <si>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</si>
  <si>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</si>
  <si>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</si>
  <si>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</si>
  <si>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</si>
  <si>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</si>
  <si>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</si>
  <si>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</si>
  <si>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</si>
  <si>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</si>
  <si>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</si>
  <si>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</si>
  <si>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</si>
  <si>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</si>
  <si>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</si>
  <si>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</si>
  <si>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</si>
  <si>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</si>
  <si>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</si>
  <si>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</si>
  <si>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</si>
  <si>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</si>
  <si>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</si>
  <si>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</si>
  <si>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</si>
  <si>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</si>
  <si>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</si>
  <si>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</si>
  <si>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</si>
  <si>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</si>
  <si>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</si>
  <si>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</si>
  <si>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</si>
  <si>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</si>
  <si>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</si>
  <si>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</si>
  <si>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</si>
  <si>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</si>
  <si>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</si>
  <si>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</si>
  <si>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</si>
  <si>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</si>
  <si>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</si>
  <si>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</si>
  <si>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</si>
  <si>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</si>
  <si>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</si>
  <si>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</si>
  <si>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</si>
  <si>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</si>
  <si>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</si>
  <si>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</si>
  <si>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</si>
  <si>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</si>
  <si>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</si>
  <si>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</si>
  <si>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</si>
  <si>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</si>
  <si>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</si>
  <si>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</si>
  <si>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</si>
  <si>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</si>
  <si>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</si>
  <si>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</si>
  <si>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</si>
  <si>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</si>
  <si>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</si>
  <si>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</si>
  <si>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</si>
  <si>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</si>
  <si>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</si>
  <si>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</si>
  <si>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</si>
  <si>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</si>
  <si>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</si>
  <si>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</si>
  <si>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</si>
  <si>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</si>
  <si>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</si>
  <si>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</si>
  <si>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</si>
  <si>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</si>
  <si>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</si>
  <si>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</si>
  <si>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</si>
  <si>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</si>
  <si>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</si>
  <si>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</si>
  <si>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</si>
  <si>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</si>
  <si>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</si>
  <si>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</si>
  <si>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</si>
  <si>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</si>
  <si>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</si>
  <si>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</si>
  <si>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</si>
  <si>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</si>
  <si>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</si>
  <si>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</si>
  <si>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</si>
  <si>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</si>
  <si>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</si>
  <si>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</si>
  <si>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</si>
  <si>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</si>
  <si>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</si>
  <si>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</si>
  <si>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</si>
  <si>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</si>
  <si>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</si>
  <si>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</si>
  <si>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</si>
  <si>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</si>
  <si>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</si>
  <si>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</si>
  <si>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</si>
  <si>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</si>
  <si>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</si>
  <si>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</si>
  <si>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</si>
  <si>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</si>
  <si>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</si>
  <si>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</si>
  <si>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</si>
  <si>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</si>
  <si>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</si>
  <si>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</si>
  <si>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</si>
  <si>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</si>
  <si>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</si>
  <si>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</si>
  <si>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</si>
  <si>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</si>
  <si>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</si>
  <si>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</si>
  <si>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</si>
  <si>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</si>
  <si>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</si>
  <si>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</si>
  <si>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</si>
  <si>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</si>
  <si>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</si>
  <si>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</si>
  <si>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</si>
  <si>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</si>
  <si>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</si>
  <si>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</si>
  <si>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</si>
  <si>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</si>
  <si>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</si>
  <si>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</si>
  <si>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</si>
  <si>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</si>
  <si>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</si>
  <si>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</si>
  <si>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</si>
  <si>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</si>
  <si>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</si>
  <si>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</si>
  <si>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</si>
  <si>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</si>
  <si>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</si>
  <si>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</si>
  <si>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</si>
  <si>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</si>
  <si>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</si>
  <si>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</si>
  <si>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</si>
  <si>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</si>
  <si>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</si>
  <si>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</si>
  <si>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</si>
  <si>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</si>
  <si>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</si>
  <si>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</si>
  <si>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</si>
  <si>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</si>
  <si>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</si>
  <si>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</si>
  <si>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</si>
  <si>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</si>
  <si>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</si>
  <si>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</si>
  <si>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</si>
  <si>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</si>
  <si>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</si>
  <si>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</si>
  <si>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</si>
  <si>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</si>
  <si>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</si>
  <si>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</si>
  <si>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</si>
  <si>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</si>
  <si>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</si>
  <si>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</si>
  <si>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</si>
  <si>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</si>
  <si>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</si>
  <si>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</si>
  <si>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</si>
  <si>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</si>
  <si>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</si>
  <si>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</si>
  <si>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</si>
  <si>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</si>
  <si>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</si>
  <si>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</si>
  <si>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</si>
  <si>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</si>
  <si>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</si>
  <si>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</si>
  <si>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</si>
  <si>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</si>
  <si>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</si>
  <si>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</si>
  <si>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</si>
  <si>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</si>
  <si>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</si>
  <si>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</si>
  <si>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</si>
  <si>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</si>
  <si>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</si>
  <si>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</si>
  <si>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</si>
  <si>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</si>
  <si>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</si>
  <si>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</si>
  <si>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</si>
  <si>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</si>
  <si>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</si>
  <si>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</si>
  <si>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</si>
  <si>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</si>
  <si>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</si>
  <si>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</si>
  <si>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</si>
  <si>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</si>
  <si>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</si>
  <si>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</si>
  <si>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</si>
  <si>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</si>
  <si>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</si>
  <si>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</si>
  <si>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</si>
  <si>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</si>
  <si>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</si>
  <si>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</si>
  <si>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</si>
  <si>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</si>
  <si>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</si>
  <si>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</si>
  <si>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</si>
  <si>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</si>
  <si>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</si>
  <si>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</si>
  <si>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</si>
  <si>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</si>
  <si>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</si>
  <si>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</si>
  <si>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</si>
  <si>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</si>
  <si>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</si>
  <si>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</si>
  <si>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</si>
  <si>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</si>
  <si>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</si>
  <si>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</si>
  <si>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</si>
  <si>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</si>
  <si>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</si>
  <si>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</si>
  <si>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</si>
  <si>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</si>
  <si>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</si>
  <si>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</si>
  <si>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ügyfélkód</t>
  </si>
  <si>
    <t xml:space="preserve"> Jurányi Éva</t>
  </si>
  <si>
    <t xml:space="preserve"> Kertész Ida</t>
  </si>
  <si>
    <t>mérőkód</t>
  </si>
  <si>
    <t>segéd</t>
  </si>
  <si>
    <t>kikapcsolva</t>
  </si>
  <si>
    <t>szegélyszín</t>
  </si>
  <si>
    <t>háttérszín</t>
  </si>
  <si>
    <t>red</t>
  </si>
  <si>
    <t>green</t>
  </si>
  <si>
    <t>blue</t>
  </si>
  <si>
    <t>A hiányzó szó hárombetűs és középső betűje: e.</t>
  </si>
  <si>
    <t>Ügyfélkóddal azonosított mérőórák hóvégi állásait látja. Az emberek a szol-</t>
  </si>
  <si>
    <t>gáltató internetes felületén adják meg a mérő aktuális állását (diktálás). Ezek</t>
  </si>
  <si>
    <t>az adatok kerülnek be a táblázatba. Ha a diktálás elmarad, akkor a szolgálta-</t>
  </si>
  <si>
    <t>tó egy képlet segítségével megbecsüli az aktuális állást. A képlet mérőórán-</t>
  </si>
  <si>
    <t>ként és havonta változó, ezért nem csak a becsült adat, de a képlet is bekerül</t>
  </si>
  <si>
    <t>a cellába.</t>
  </si>
  <si>
    <t>Egészítse ki egy szóval a következő mondatot! Ezek a színek ... színek.</t>
  </si>
  <si>
    <t>Aki nem fizet az energiáért, azt a szolgáltató, a tartozás</t>
  </si>
  <si>
    <t>megfizetéséig, kizárja a rendszerből. Ez idő alatt a mé-</t>
  </si>
  <si>
    <t>rő áll, nincs mit mérnie. Ezt az állapotot a "kikikapcsol-</t>
  </si>
  <si>
    <t>va" szöveg jelzi a hóvégi adatok helyén.</t>
  </si>
  <si>
    <t>Először törölje ezekből a cellákból a tartalmat és a je-</t>
  </si>
  <si>
    <t>lenlegi formátumot, majd szegélyezze őket az L3-as</t>
  </si>
  <si>
    <t>cella szegélyezésével azonosan!</t>
  </si>
  <si>
    <t>Válaszoljon a kérdésre! Melyik az a három szín, amely-</t>
  </si>
  <si>
    <t>nek RGB kódjában mindhárom szám azonos?</t>
  </si>
  <si>
    <t>A D2:I401 tartomány páros és páratlan sorainak eltérő</t>
  </si>
  <si>
    <t>formázásait manuálisan végeztem. Tehát, nem feltéte-</t>
  </si>
  <si>
    <t>les formázással. Természetesen nem soronként dolgoz-</t>
  </si>
  <si>
    <t>tam!</t>
  </si>
  <si>
    <t>Válaszoljon a kérdésre! Hogyan csináltam?</t>
  </si>
  <si>
    <t>Segítség: a táblázat sorai az "ügyfélkód" alapján, nö-</t>
  </si>
  <si>
    <t>vekvő sorrendben rendezetten követik egymást.</t>
  </si>
  <si>
    <t>Írja be az alábbi kis táblázatba a mintának megfelelő színek RGB számait!</t>
  </si>
  <si>
    <t>formázással!</t>
  </si>
  <si>
    <t>Jelölje meg a becsült mérőállások celláit a K3:M3 tartományban megadott</t>
  </si>
  <si>
    <t>lakópark
utcái</t>
  </si>
  <si>
    <t>összes
telek</t>
  </si>
  <si>
    <t>egy telek
területe</t>
  </si>
  <si>
    <t>eladás
összesen</t>
  </si>
  <si>
    <t>engedményes
eladás</t>
  </si>
  <si>
    <t>engedményes
bevétel</t>
  </si>
  <si>
    <t>teljes árú
bevétel</t>
  </si>
  <si>
    <t>bevétel
még</t>
  </si>
  <si>
    <t>db</t>
  </si>
  <si>
    <t>ezer Ft</t>
  </si>
  <si>
    <t>Hárs utca</t>
  </si>
  <si>
    <t>Fenyő utca</t>
  </si>
  <si>
    <t>Bükk utca</t>
  </si>
  <si>
    <t>Fűz utca</t>
  </si>
  <si>
    <t>Tölgy utca</t>
  </si>
  <si>
    <t>Akác utca</t>
  </si>
  <si>
    <r>
      <t>kedvezményes ár - ezer Ft/m</t>
    </r>
    <r>
      <rPr>
        <vertAlign val="superscript"/>
        <sz val="9"/>
        <rFont val="Calibri"/>
        <family val="2"/>
        <charset val="238"/>
        <scheme val="minor"/>
      </rPr>
      <t>2</t>
    </r>
  </si>
  <si>
    <t>kedvezményesen eladott telkek aránya</t>
  </si>
  <si>
    <r>
      <t>a telek ára - ezer Ft/m</t>
    </r>
    <r>
      <rPr>
        <vertAlign val="superscript"/>
        <sz val="9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</si>
  <si>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rFont val="Calibri"/>
        <family val="2"/>
        <charset val="238"/>
        <scheme val="minor"/>
      </rPr>
      <t>2</t>
    </r>
  </si>
  <si>
    <t>Polgárdi</t>
  </si>
  <si>
    <t>Solt</t>
  </si>
  <si>
    <t>Herend</t>
  </si>
  <si>
    <t>Jánoshalma</t>
  </si>
  <si>
    <t>Baja</t>
  </si>
  <si>
    <t>Tolna</t>
  </si>
  <si>
    <t>Maróti Bálint</t>
  </si>
  <si>
    <t>XZA-199</t>
  </si>
  <si>
    <t>Zalaszentgrót</t>
  </si>
  <si>
    <t>Maróti Ábrahám</t>
  </si>
  <si>
    <t>XXT-959</t>
  </si>
  <si>
    <t>Füzesabony</t>
  </si>
  <si>
    <t>Márkus Edgár</t>
  </si>
  <si>
    <t>WVQ-836</t>
  </si>
  <si>
    <t>Makai Dénes</t>
  </si>
  <si>
    <t>KCQ-554</t>
  </si>
  <si>
    <t>Ráckeve</t>
  </si>
  <si>
    <t>Majoros Regina</t>
  </si>
  <si>
    <t>OCD-500</t>
  </si>
  <si>
    <t>Debrecen</t>
  </si>
  <si>
    <t>Majoros Mária</t>
  </si>
  <si>
    <t>KDS-028</t>
  </si>
  <si>
    <t>Kőszeg</t>
  </si>
  <si>
    <t>Majoros Beatrix</t>
  </si>
  <si>
    <t>LQD-604</t>
  </si>
  <si>
    <t>Majoros Arika</t>
  </si>
  <si>
    <t>PUA-091</t>
  </si>
  <si>
    <t>Budapest</t>
  </si>
  <si>
    <t>Magyar Ödön</t>
  </si>
  <si>
    <t>PSZ-406</t>
  </si>
  <si>
    <t>Ajka</t>
  </si>
  <si>
    <t>Lugosi Izolda</t>
  </si>
  <si>
    <t>NUW-648</t>
  </si>
  <si>
    <t>Mohács</t>
  </si>
  <si>
    <t>Liptai Fanni</t>
  </si>
  <si>
    <t>SDE-243</t>
  </si>
  <si>
    <t>Hajdúnánás</t>
  </si>
  <si>
    <t>IIR-903</t>
  </si>
  <si>
    <t>Pásztó</t>
  </si>
  <si>
    <t>Ligeti Ödön</t>
  </si>
  <si>
    <t>Lévai Zsolt</t>
  </si>
  <si>
    <t>CAL-770</t>
  </si>
  <si>
    <t>Oroszlány</t>
  </si>
  <si>
    <t>Lengyel Olívia</t>
  </si>
  <si>
    <t>MAH-179</t>
  </si>
  <si>
    <t>Ercsi</t>
  </si>
  <si>
    <t>Lantos György</t>
  </si>
  <si>
    <t>HVR-328</t>
  </si>
  <si>
    <t>Göd</t>
  </si>
  <si>
    <t>Lánczi Márkus</t>
  </si>
  <si>
    <t>WXF-292</t>
  </si>
  <si>
    <t>Gyöngyös</t>
  </si>
  <si>
    <t>Lánczi Ede</t>
  </si>
  <si>
    <t>DOC-560</t>
  </si>
  <si>
    <t>Szabadszállás</t>
  </si>
  <si>
    <t>Ladányi Szeréna</t>
  </si>
  <si>
    <t>SPF-448</t>
  </si>
  <si>
    <t>Püspökladány</t>
  </si>
  <si>
    <t>Ladányi Nándor</t>
  </si>
  <si>
    <t>PGP-649</t>
  </si>
  <si>
    <t>Kisújszállás</t>
  </si>
  <si>
    <t>Ladányi Emese</t>
  </si>
  <si>
    <t>FEK-172</t>
  </si>
  <si>
    <t>Bátaszék</t>
  </si>
  <si>
    <t>Laczkó Tibor</t>
  </si>
  <si>
    <t>FAM-376</t>
  </si>
  <si>
    <t>Téglás</t>
  </si>
  <si>
    <t>Laczkó Mónika</t>
  </si>
  <si>
    <t>AUC-129</t>
  </si>
  <si>
    <t>Dunaföldvár</t>
  </si>
  <si>
    <t>Kürti Szabolcs</t>
  </si>
  <si>
    <t>XMZ-446</t>
  </si>
  <si>
    <t>Csurgó</t>
  </si>
  <si>
    <t>Kürti Norbert</t>
  </si>
  <si>
    <t>XVP-887</t>
  </si>
  <si>
    <t>Kalocsa</t>
  </si>
  <si>
    <t>Kútvölgyi Boldizsár</t>
  </si>
  <si>
    <t>GFP-248</t>
  </si>
  <si>
    <t>Kun Amália</t>
  </si>
  <si>
    <t>RQB-467</t>
  </si>
  <si>
    <t>Kunhegyes</t>
  </si>
  <si>
    <t>Kubinyi Tamás</t>
  </si>
  <si>
    <t>YZQ-529</t>
  </si>
  <si>
    <t>Kövér Benedek</t>
  </si>
  <si>
    <t>CNK-879</t>
  </si>
  <si>
    <t>Kőszegi Kornél</t>
  </si>
  <si>
    <t>XQB-709</t>
  </si>
  <si>
    <t>Kazincbarcika</t>
  </si>
  <si>
    <t>NCA-631</t>
  </si>
  <si>
    <t>Szentlőrinc</t>
  </si>
  <si>
    <t>Körmendi Zoltán</t>
  </si>
  <si>
    <t>Kőműves Márkó</t>
  </si>
  <si>
    <t>KQC-142</t>
  </si>
  <si>
    <t>Szekszárd</t>
  </si>
  <si>
    <t>Kőműves Flóra</t>
  </si>
  <si>
    <t>HTS-993</t>
  </si>
  <si>
    <t>Makó</t>
  </si>
  <si>
    <t>Kőműves Félix</t>
  </si>
  <si>
    <t>MCM-205</t>
  </si>
  <si>
    <t>Kozma Titusz</t>
  </si>
  <si>
    <t>SSJ-300</t>
  </si>
  <si>
    <t>Pétervására</t>
  </si>
  <si>
    <t>Kozák Mózes</t>
  </si>
  <si>
    <t>GEH-781</t>
  </si>
  <si>
    <t>Dombóvár</t>
  </si>
  <si>
    <t>Kovács Luca</t>
  </si>
  <si>
    <t>CAZ-347</t>
  </si>
  <si>
    <t>Sásd</t>
  </si>
  <si>
    <t>YHH-692</t>
  </si>
  <si>
    <t>Letenye</t>
  </si>
  <si>
    <t>Kovács Cecilia</t>
  </si>
  <si>
    <t>Kosztolányi Zoltán</t>
  </si>
  <si>
    <t>KHT-761</t>
  </si>
  <si>
    <t>Kosztolányi Szilárd</t>
  </si>
  <si>
    <t>AVP-779</t>
  </si>
  <si>
    <t>Kosztolányi László</t>
  </si>
  <si>
    <t>BSG-869</t>
  </si>
  <si>
    <t>Kosztolányi Gyöngyvér</t>
  </si>
  <si>
    <t>EQC-527</t>
  </si>
  <si>
    <t>Létavértes</t>
  </si>
  <si>
    <t>Kósa Jusztin</t>
  </si>
  <si>
    <t>QLM-735</t>
  </si>
  <si>
    <t>Máriapócs</t>
  </si>
  <si>
    <t>DQM-771</t>
  </si>
  <si>
    <t>Korpás Soma</t>
  </si>
  <si>
    <t>Korpás Richárd</t>
  </si>
  <si>
    <t>RJW-316</t>
  </si>
  <si>
    <t>Bicske</t>
  </si>
  <si>
    <t>Korda Teréz</t>
  </si>
  <si>
    <t>QCE-103</t>
  </si>
  <si>
    <t>Soltvadkert</t>
  </si>
  <si>
    <t>ZQZ-522</t>
  </si>
  <si>
    <t>Jászárokszállás</t>
  </si>
  <si>
    <t>Korda Linda</t>
  </si>
  <si>
    <t>Kondor Soma</t>
  </si>
  <si>
    <t>ADH-943</t>
  </si>
  <si>
    <t>Békéscsaba</t>
  </si>
  <si>
    <t>Kondor Gerzson</t>
  </si>
  <si>
    <t>VRY-320</t>
  </si>
  <si>
    <t>Koncz Roland</t>
  </si>
  <si>
    <t>DLT-857</t>
  </si>
  <si>
    <t>Koncz Amália</t>
  </si>
  <si>
    <t>IHA-432</t>
  </si>
  <si>
    <t>Győr</t>
  </si>
  <si>
    <t>Komlósi Jácint</t>
  </si>
  <si>
    <t>RFD-097</t>
  </si>
  <si>
    <t>Sopron</t>
  </si>
  <si>
    <t>Komlósi Hajnalka</t>
  </si>
  <si>
    <t>CLP-471</t>
  </si>
  <si>
    <t>Dunaújváros</t>
  </si>
  <si>
    <t>Komáromi Norbert</t>
  </si>
  <si>
    <t>YPO-340</t>
  </si>
  <si>
    <t>Kiskunmajsa</t>
  </si>
  <si>
    <t>TJM-755</t>
  </si>
  <si>
    <t>Orosháza</t>
  </si>
  <si>
    <t>Kollár Örs</t>
  </si>
  <si>
    <t>Kollár Edina</t>
  </si>
  <si>
    <t>JLB-670</t>
  </si>
  <si>
    <t>Battonya</t>
  </si>
  <si>
    <t>Kollár Andor</t>
  </si>
  <si>
    <t>KKF-486</t>
  </si>
  <si>
    <t>Kocsis Barnabás</t>
  </si>
  <si>
    <t>ION-379</t>
  </si>
  <si>
    <t>Pannonhalma</t>
  </si>
  <si>
    <t>WZN-172</t>
  </si>
  <si>
    <t>Tatabánya</t>
  </si>
  <si>
    <t>Kis Ferenc</t>
  </si>
  <si>
    <t>Keszler Magdolna</t>
  </si>
  <si>
    <t>ACK-129</t>
  </si>
  <si>
    <t>Mátészalka</t>
  </si>
  <si>
    <t>Keszler Galina</t>
  </si>
  <si>
    <t>LIL-881</t>
  </si>
  <si>
    <t>Pomáz</t>
  </si>
  <si>
    <t>Kertész Medárd</t>
  </si>
  <si>
    <t>KME-788</t>
  </si>
  <si>
    <t>Hévíz</t>
  </si>
  <si>
    <t>Kertész Leonóra</t>
  </si>
  <si>
    <t>VNC-960</t>
  </si>
  <si>
    <t>Nagyhalász</t>
  </si>
  <si>
    <t>Kertes Lívia</t>
  </si>
  <si>
    <t>GUM-989</t>
  </si>
  <si>
    <t>Tata</t>
  </si>
  <si>
    <t>Kertes Hugó</t>
  </si>
  <si>
    <t>RCG-674</t>
  </si>
  <si>
    <t>Dorog</t>
  </si>
  <si>
    <t>Kertes Arika</t>
  </si>
  <si>
    <t>EEN-682</t>
  </si>
  <si>
    <t>Keresztes Péter</t>
  </si>
  <si>
    <t>ZPS-945</t>
  </si>
  <si>
    <t>Újfehértó</t>
  </si>
  <si>
    <t>Keresztes Patrícia</t>
  </si>
  <si>
    <t>CDZ-828</t>
  </si>
  <si>
    <t>Nyíregyháza</t>
  </si>
  <si>
    <t>CQI-859</t>
  </si>
  <si>
    <t>Sárospatak</t>
  </si>
  <si>
    <t>Keresztes Beatrix</t>
  </si>
  <si>
    <t>Kenyeres Emese</t>
  </si>
  <si>
    <t>EBO-966</t>
  </si>
  <si>
    <t>Kende Szabrina</t>
  </si>
  <si>
    <t>MPN-482</t>
  </si>
  <si>
    <t>Tiszaújváros</t>
  </si>
  <si>
    <t>Kemény Csongor</t>
  </si>
  <si>
    <t>UGE-969</t>
  </si>
  <si>
    <t>Sárbogárd</t>
  </si>
  <si>
    <t>JYM-694</t>
  </si>
  <si>
    <t>Nagyatád</t>
  </si>
  <si>
    <t>Keleti Jakab</t>
  </si>
  <si>
    <t>Kékesi Elemér</t>
  </si>
  <si>
    <t>NZV-863</t>
  </si>
  <si>
    <t>Hajdúdorog</t>
  </si>
  <si>
    <t>Kékesi Barna</t>
  </si>
  <si>
    <t>OBE-896</t>
  </si>
  <si>
    <t>Budakeszi</t>
  </si>
  <si>
    <t>Kecskés Pálma</t>
  </si>
  <si>
    <t>PEZ-717</t>
  </si>
  <si>
    <t>Hajdúhadház</t>
  </si>
  <si>
    <t>Kecskés Dénes</t>
  </si>
  <si>
    <t>ALV-191</t>
  </si>
  <si>
    <t>Polgár</t>
  </si>
  <si>
    <t>Kecskés Antónia</t>
  </si>
  <si>
    <t>WTA-799</t>
  </si>
  <si>
    <t>Baktalórántháza</t>
  </si>
  <si>
    <t>Kátai Levente</t>
  </si>
  <si>
    <t>RKE-826</t>
  </si>
  <si>
    <t>Kapuvár</t>
  </si>
  <si>
    <t>Kassai Tilda</t>
  </si>
  <si>
    <t>DEZ-467</t>
  </si>
  <si>
    <t>Siófok</t>
  </si>
  <si>
    <t>Kassai Bálint</t>
  </si>
  <si>
    <t>MRR-566</t>
  </si>
  <si>
    <t>Karikás Gergely</t>
  </si>
  <si>
    <t>CTG-190</t>
  </si>
  <si>
    <t>TCM-389</t>
  </si>
  <si>
    <t>Kardos Etelka</t>
  </si>
  <si>
    <t>Kardos Anna</t>
  </si>
  <si>
    <t>RLM-948</t>
  </si>
  <si>
    <t>Derecske</t>
  </si>
  <si>
    <t>Karácsony Emilia</t>
  </si>
  <si>
    <t>YUW-384</t>
  </si>
  <si>
    <t>Kállai Ágnes</t>
  </si>
  <si>
    <t>MZR-780</t>
  </si>
  <si>
    <t>Salgótarján</t>
  </si>
  <si>
    <t>Kádár Imola</t>
  </si>
  <si>
    <t>QVD-810</t>
  </si>
  <si>
    <t>Kádár Barna</t>
  </si>
  <si>
    <t>PDI-919</t>
  </si>
  <si>
    <t>Jurányi Botond</t>
  </si>
  <si>
    <t>QPD-681</t>
  </si>
  <si>
    <t>Dévaványa</t>
  </si>
  <si>
    <t>Jurányi Ádám</t>
  </si>
  <si>
    <t>BOV-775</t>
  </si>
  <si>
    <t>Balatonföldvár</t>
  </si>
  <si>
    <t>Juhász Vanda</t>
  </si>
  <si>
    <t>GUH-284</t>
  </si>
  <si>
    <t>Jobbágy Edgár</t>
  </si>
  <si>
    <t>NFL-150</t>
  </si>
  <si>
    <t>Jelinek Valéria</t>
  </si>
  <si>
    <t>UVK-523</t>
  </si>
  <si>
    <t>Balassagyarmat</t>
  </si>
  <si>
    <t>Jelinek Gellért</t>
  </si>
  <si>
    <t>XWO-176</t>
  </si>
  <si>
    <t>Újszász</t>
  </si>
  <si>
    <t>Jávor Szervác</t>
  </si>
  <si>
    <t>QFI-188</t>
  </si>
  <si>
    <t>Jávor Enikő</t>
  </si>
  <si>
    <t>SFB-173</t>
  </si>
  <si>
    <t>XDD-217</t>
  </si>
  <si>
    <t>Aszód</t>
  </si>
  <si>
    <t>Jávor Edit</t>
  </si>
  <si>
    <t>Jankovics Gergő</t>
  </si>
  <si>
    <t>DLA-501</t>
  </si>
  <si>
    <t>Huszár Vera</t>
  </si>
  <si>
    <t>UIQ-661</t>
  </si>
  <si>
    <t>Komló</t>
  </si>
  <si>
    <t>CGS-527</t>
  </si>
  <si>
    <t>Huszák Tamás</t>
  </si>
  <si>
    <t>Huszák Katinka</t>
  </si>
  <si>
    <t>OSV-527</t>
  </si>
  <si>
    <t>Bóly</t>
  </si>
  <si>
    <t>Huszák Irén</t>
  </si>
  <si>
    <t>VGI-976</t>
  </si>
  <si>
    <t>Huszák Cecilia</t>
  </si>
  <si>
    <t>IEI-615</t>
  </si>
  <si>
    <t>Balmazújváros</t>
  </si>
  <si>
    <t>IFZ-214</t>
  </si>
  <si>
    <t>Érd</t>
  </si>
  <si>
    <t>Huber Sára</t>
  </si>
  <si>
    <t>Horváth Kázmér</t>
  </si>
  <si>
    <t>DNU-281</t>
  </si>
  <si>
    <t>Gyál</t>
  </si>
  <si>
    <t>Homoki Móricz</t>
  </si>
  <si>
    <t>PQV-757</t>
  </si>
  <si>
    <t>Jászfényszaru</t>
  </si>
  <si>
    <t>Homoki Mária</t>
  </si>
  <si>
    <t>FKE-882</t>
  </si>
  <si>
    <t>Holló Menyhért</t>
  </si>
  <si>
    <t>UME-987</t>
  </si>
  <si>
    <t>Holló Márkus</t>
  </si>
  <si>
    <t>GVO-237</t>
  </si>
  <si>
    <t>Pécel</t>
  </si>
  <si>
    <t>Hidvégi János</t>
  </si>
  <si>
    <t>AFA-026</t>
  </si>
  <si>
    <t>Békés</t>
  </si>
  <si>
    <t>Heller Ilka</t>
  </si>
  <si>
    <t>JDN-095</t>
  </si>
  <si>
    <t>Heller Csenge</t>
  </si>
  <si>
    <t>GIU-384</t>
  </si>
  <si>
    <t>Jászapáti</t>
  </si>
  <si>
    <t>CFC-393</t>
  </si>
  <si>
    <t>Abony</t>
  </si>
  <si>
    <t>Hegyi Péter</t>
  </si>
  <si>
    <t>Hegyi Imola</t>
  </si>
  <si>
    <t>VEF-233</t>
  </si>
  <si>
    <t>Sajószentpéter</t>
  </si>
  <si>
    <t>Hegedűs Andor</t>
  </si>
  <si>
    <t>HHB-885</t>
  </si>
  <si>
    <t>Balatonboglár</t>
  </si>
  <si>
    <t>Hatvani Hugó</t>
  </si>
  <si>
    <t>TQU-562</t>
  </si>
  <si>
    <t>Harmat Bátor</t>
  </si>
  <si>
    <t>TMG-745</t>
  </si>
  <si>
    <t>Hanák Ilka</t>
  </si>
  <si>
    <t>HJQ-428</t>
  </si>
  <si>
    <t>Barcs</t>
  </si>
  <si>
    <t>Halmosi Fanni</t>
  </si>
  <si>
    <t>PWJ-044</t>
  </si>
  <si>
    <t>Halmai Virág</t>
  </si>
  <si>
    <t>UJZ-887</t>
  </si>
  <si>
    <t>Halmai Gergely</t>
  </si>
  <si>
    <t>MXN-453</t>
  </si>
  <si>
    <t>Halasi Tamás</t>
  </si>
  <si>
    <t>KLG-189</t>
  </si>
  <si>
    <t>Tapolca</t>
  </si>
  <si>
    <t>TZK-476</t>
  </si>
  <si>
    <t>Martfű</t>
  </si>
  <si>
    <t>Hajós Jeromos</t>
  </si>
  <si>
    <t>Hajnal Richárd</t>
  </si>
  <si>
    <t>MCY-788</t>
  </si>
  <si>
    <t>Hagymási Martina</t>
  </si>
  <si>
    <t>ZEH-175</t>
  </si>
  <si>
    <t>Gyulai Hilda</t>
  </si>
  <si>
    <t>KCU-788</t>
  </si>
  <si>
    <t>Gyimesi Enikő</t>
  </si>
  <si>
    <t>BSH-539</t>
  </si>
  <si>
    <t>Gosztonyi Károly</t>
  </si>
  <si>
    <t>XDB-840</t>
  </si>
  <si>
    <t>Esztergom</t>
  </si>
  <si>
    <t>Gond Emil</t>
  </si>
  <si>
    <t>PCB-853</t>
  </si>
  <si>
    <t>Goda Fábián</t>
  </si>
  <si>
    <t>NGM-649</t>
  </si>
  <si>
    <t>Jászberény</t>
  </si>
  <si>
    <t>Gerő Kinga</t>
  </si>
  <si>
    <t>KBN-083</t>
  </si>
  <si>
    <t>Szentes</t>
  </si>
  <si>
    <t>NLL-886</t>
  </si>
  <si>
    <t>Bonyhád</t>
  </si>
  <si>
    <t>Gerő Béla</t>
  </si>
  <si>
    <t>Gerencsér Viola</t>
  </si>
  <si>
    <t>FMM-509</t>
  </si>
  <si>
    <t>Gerencsér Dezső</t>
  </si>
  <si>
    <t>JXP-326</t>
  </si>
  <si>
    <t>Dunakeszi</t>
  </si>
  <si>
    <t>Gerencsér Botond</t>
  </si>
  <si>
    <t>DRO-262</t>
  </si>
  <si>
    <t>Zalaegerszeg</t>
  </si>
  <si>
    <t>Gazdag Zita</t>
  </si>
  <si>
    <t>Gáti Berta</t>
  </si>
  <si>
    <t>GBV-881</t>
  </si>
  <si>
    <t>Sarkad</t>
  </si>
  <si>
    <t>Garami Ágnes</t>
  </si>
  <si>
    <t>PON-254</t>
  </si>
  <si>
    <t>CPW-117</t>
  </si>
  <si>
    <t>Gárdony</t>
  </si>
  <si>
    <t>Galla Mária</t>
  </si>
  <si>
    <t>BXR-006</t>
  </si>
  <si>
    <t>Mezőcsát</t>
  </si>
  <si>
    <t>NUE-303</t>
  </si>
  <si>
    <t>Galambos Vilma</t>
  </si>
  <si>
    <t>Gál Hilda</t>
  </si>
  <si>
    <t>XNB-588</t>
  </si>
  <si>
    <t>Füstös Zsombor</t>
  </si>
  <si>
    <t>RRT-952</t>
  </si>
  <si>
    <t>Füstös Gedeon</t>
  </si>
  <si>
    <t>HWT-613</t>
  </si>
  <si>
    <t>Füleki Zsolt</t>
  </si>
  <si>
    <t>CSZ-252</t>
  </si>
  <si>
    <t>Körmend</t>
  </si>
  <si>
    <t>Füleki Erik</t>
  </si>
  <si>
    <t>YUG-551</t>
  </si>
  <si>
    <t>Frank Károly</t>
  </si>
  <si>
    <t>JFI-653</t>
  </si>
  <si>
    <t>Pilisvörösvár</t>
  </si>
  <si>
    <t>Földvári Hajnalka</t>
  </si>
  <si>
    <t>NSX-643</t>
  </si>
  <si>
    <t>Nagykanizsa</t>
  </si>
  <si>
    <t>Földvári Bertalan</t>
  </si>
  <si>
    <t>NFP-178</t>
  </si>
  <si>
    <t>Földes Zétény</t>
  </si>
  <si>
    <t>IIK-768</t>
  </si>
  <si>
    <t>Földes Tódor</t>
  </si>
  <si>
    <t>WAN-979</t>
  </si>
  <si>
    <t>Földes Melinda</t>
  </si>
  <si>
    <t>OWT-407</t>
  </si>
  <si>
    <t>Veszprém</t>
  </si>
  <si>
    <t>Földes Ida</t>
  </si>
  <si>
    <t>UNO-630</t>
  </si>
  <si>
    <t>Fóti Petra</t>
  </si>
  <si>
    <t>ZRQ-563</t>
  </si>
  <si>
    <t>Putnok</t>
  </si>
  <si>
    <t>QFR-224</t>
  </si>
  <si>
    <t>Balatonalmádi</t>
  </si>
  <si>
    <t>Fóti Hajnalka</t>
  </si>
  <si>
    <t>Fóti Boglárka</t>
  </si>
  <si>
    <t>VJH-635</t>
  </si>
  <si>
    <t>Kisbér</t>
  </si>
  <si>
    <t>Fóti Berta</t>
  </si>
  <si>
    <t>ZGX-423</t>
  </si>
  <si>
    <t>Forrai Csanád</t>
  </si>
  <si>
    <t>TLU-498</t>
  </si>
  <si>
    <t>Fonyódi Imre</t>
  </si>
  <si>
    <t>VXN-067</t>
  </si>
  <si>
    <t>Szarvas</t>
  </si>
  <si>
    <t>Fodor Zsombor</t>
  </si>
  <si>
    <t>ZGN-743</t>
  </si>
  <si>
    <t>Fellegi Kinga</t>
  </si>
  <si>
    <t>ZYT-932</t>
  </si>
  <si>
    <t>Fellegi Edit</t>
  </si>
  <si>
    <t>NXJ-746</t>
  </si>
  <si>
    <t>Zalakaros</t>
  </si>
  <si>
    <t>Fekete Kata</t>
  </si>
  <si>
    <t>GSZ-773</t>
  </si>
  <si>
    <t>Százhalombatta</t>
  </si>
  <si>
    <t>Fejes Domonkos</t>
  </si>
  <si>
    <t>Fehér Csenger</t>
  </si>
  <si>
    <t>KQD-916</t>
  </si>
  <si>
    <t>Monor</t>
  </si>
  <si>
    <t>Fábián István</t>
  </si>
  <si>
    <t>ZGK-815</t>
  </si>
  <si>
    <t>Erdős Sebestény</t>
  </si>
  <si>
    <t>KIF-846</t>
  </si>
  <si>
    <t>Erdős Júlia</t>
  </si>
  <si>
    <t>WPI-528</t>
  </si>
  <si>
    <t>Erdei Bernát</t>
  </si>
  <si>
    <t>FDH-204</t>
  </si>
  <si>
    <t>Gödöllő</t>
  </si>
  <si>
    <t>Enyedi Etelka</t>
  </si>
  <si>
    <t>URE-982</t>
  </si>
  <si>
    <t>Ember Márkó</t>
  </si>
  <si>
    <t>DLU-752</t>
  </si>
  <si>
    <t>Kunszentmárton</t>
  </si>
  <si>
    <t>Éles Gergely</t>
  </si>
  <si>
    <t>FFC-165</t>
  </si>
  <si>
    <t>Éles Csilla</t>
  </si>
  <si>
    <t>ZXC-495</t>
  </si>
  <si>
    <t>Füzesgyarmat</t>
  </si>
  <si>
    <t>Eke Ildikó</t>
  </si>
  <si>
    <t>DGI-207</t>
  </si>
  <si>
    <t>Sátoraljaújhely</t>
  </si>
  <si>
    <t>Egyed Ibolya</t>
  </si>
  <si>
    <t>QFR-746</t>
  </si>
  <si>
    <t>Egervári Edgár</t>
  </si>
  <si>
    <t>JFR-975</t>
  </si>
  <si>
    <t>RQV-658</t>
  </si>
  <si>
    <t>Egerszegi Félix</t>
  </si>
  <si>
    <t>Dudás Örs</t>
  </si>
  <si>
    <t>HAI-617</t>
  </si>
  <si>
    <t>Dudás László</t>
  </si>
  <si>
    <t>LCP-425</t>
  </si>
  <si>
    <t>Szob</t>
  </si>
  <si>
    <t>Dömötör Viktor</t>
  </si>
  <si>
    <t>XPN-501</t>
  </si>
  <si>
    <t>Dóka Hunor</t>
  </si>
  <si>
    <t>RUT-181</t>
  </si>
  <si>
    <t>Mosonmagyaróvár</t>
  </si>
  <si>
    <t>DOF-346</t>
  </si>
  <si>
    <t>Dóczi Levente</t>
  </si>
  <si>
    <t>Dóczi Edgár</t>
  </si>
  <si>
    <t>NWD-842</t>
  </si>
  <si>
    <t>Biharkeresztes</t>
  </si>
  <si>
    <t>Dóczi Bálint</t>
  </si>
  <si>
    <t>MPX-238</t>
  </si>
  <si>
    <t>Kiskunhalas</t>
  </si>
  <si>
    <t>Dobos Lenke</t>
  </si>
  <si>
    <t>EUM-545</t>
  </si>
  <si>
    <t>Nagykáta</t>
  </si>
  <si>
    <t>Dobai Csilla</t>
  </si>
  <si>
    <t>CXX-779</t>
  </si>
  <si>
    <t>Dombrád</t>
  </si>
  <si>
    <t>Dobai Bulcsú</t>
  </si>
  <si>
    <t>OIJ-843</t>
  </si>
  <si>
    <t>Diószegi János</t>
  </si>
  <si>
    <t>Dévényi Csanád</t>
  </si>
  <si>
    <t>HXL-643</t>
  </si>
  <si>
    <t>Tiszaföldvár</t>
  </si>
  <si>
    <t>Csorba Natália</t>
  </si>
  <si>
    <t>HDT-021</t>
  </si>
  <si>
    <t>Csorba Félix</t>
  </si>
  <si>
    <t>ZXA-503</t>
  </si>
  <si>
    <t>Edelény</t>
  </si>
  <si>
    <t>Csorba Ábrahám</t>
  </si>
  <si>
    <t>JJJ-469</t>
  </si>
  <si>
    <t>Csontos Kitti</t>
  </si>
  <si>
    <t>GRR-213</t>
  </si>
  <si>
    <t>Csontos Judit</t>
  </si>
  <si>
    <t>BKC-686</t>
  </si>
  <si>
    <t>Heves</t>
  </si>
  <si>
    <t>Csóka Veronika</t>
  </si>
  <si>
    <t>NEL-324</t>
  </si>
  <si>
    <t>Bácsalmás</t>
  </si>
  <si>
    <t>Csernus Zétény</t>
  </si>
  <si>
    <t>JYF-056</t>
  </si>
  <si>
    <t>Fonyód</t>
  </si>
  <si>
    <t>Csernus Mátyás</t>
  </si>
  <si>
    <t>NCT-702</t>
  </si>
  <si>
    <t>Tiszacsege</t>
  </si>
  <si>
    <t>Csernus Kornél</t>
  </si>
  <si>
    <t>IUM-288</t>
  </si>
  <si>
    <t>Csergő Szilvia</t>
  </si>
  <si>
    <t>NPO-108</t>
  </si>
  <si>
    <t>Balatonfűzfő</t>
  </si>
  <si>
    <t>Cseke Sára</t>
  </si>
  <si>
    <t>AJB-155</t>
  </si>
  <si>
    <t>Cseke Pál</t>
  </si>
  <si>
    <t>RNJ-595</t>
  </si>
  <si>
    <t>Cseke Olga</t>
  </si>
  <si>
    <t>UOR-678</t>
  </si>
  <si>
    <t>Balatonfüred</t>
  </si>
  <si>
    <t>Cseh Csanád</t>
  </si>
  <si>
    <t>FHV-131</t>
  </si>
  <si>
    <t>Cseh Arnold</t>
  </si>
  <si>
    <t>CQJ-001</t>
  </si>
  <si>
    <t>Császár Adorján</t>
  </si>
  <si>
    <t>UQX-352</t>
  </si>
  <si>
    <t>Nádudvar</t>
  </si>
  <si>
    <t>Csáki Félix</t>
  </si>
  <si>
    <t>WPV-321</t>
  </si>
  <si>
    <t>Czifra Gellért</t>
  </si>
  <si>
    <t>URC-688</t>
  </si>
  <si>
    <t>Czifra Félix</t>
  </si>
  <si>
    <t>JNV-010</t>
  </si>
  <si>
    <t>Czakó Kitti</t>
  </si>
  <si>
    <t>JNW-231</t>
  </si>
  <si>
    <t>Burján Zsuzsanna</t>
  </si>
  <si>
    <t>OGV-819</t>
  </si>
  <si>
    <t>Csepreg</t>
  </si>
  <si>
    <t>Burján Zétény</t>
  </si>
  <si>
    <t>DDB-320</t>
  </si>
  <si>
    <t>Felsőzsolca</t>
  </si>
  <si>
    <t>Bodó Herman</t>
  </si>
  <si>
    <t>LJW-519</t>
  </si>
  <si>
    <t>Bobák Örs</t>
  </si>
  <si>
    <t>XRB-729</t>
  </si>
  <si>
    <t>Blaskó Szabina</t>
  </si>
  <si>
    <t>HSO-006</t>
  </si>
  <si>
    <t>Blaskó Lóránd</t>
  </si>
  <si>
    <t>NBW-586</t>
  </si>
  <si>
    <t>Kunszentmiklós</t>
  </si>
  <si>
    <t>Bíró Adorján</t>
  </si>
  <si>
    <t>NDO-529</t>
  </si>
  <si>
    <t>Bihari Olivér</t>
  </si>
  <si>
    <t>ADC-012</t>
  </si>
  <si>
    <t>Bihari Mátyás</t>
  </si>
  <si>
    <t>QKZ-313</t>
  </si>
  <si>
    <t>Bihari Irén</t>
  </si>
  <si>
    <t>LWU-097</t>
  </si>
  <si>
    <t>Bihari Eszter</t>
  </si>
  <si>
    <t>VNX-580</t>
  </si>
  <si>
    <t>Bihari Ambrus</t>
  </si>
  <si>
    <t>ZQF-781</t>
  </si>
  <si>
    <t>Bertók Miklós</t>
  </si>
  <si>
    <t>OEJ-315</t>
  </si>
  <si>
    <t>Berkes Regina</t>
  </si>
  <si>
    <t>KKE-826</t>
  </si>
  <si>
    <t>Berkes Kelemen</t>
  </si>
  <si>
    <t>ZCP-205</t>
  </si>
  <si>
    <t>Berkes Bonifác</t>
  </si>
  <si>
    <t>OBA-211</t>
  </si>
  <si>
    <t>Elek</t>
  </si>
  <si>
    <t>Béres Balázs</t>
  </si>
  <si>
    <t>RZS-278</t>
  </si>
  <si>
    <t>Berényi Zsóka</t>
  </si>
  <si>
    <t>OJX-322</t>
  </si>
  <si>
    <t>Szentgotthárd</t>
  </si>
  <si>
    <t>Berényi Brigitta</t>
  </si>
  <si>
    <t>CPW-794</t>
  </si>
  <si>
    <t>Berényi Attila</t>
  </si>
  <si>
    <t>ITE-479</t>
  </si>
  <si>
    <t>Fehérgyarmat</t>
  </si>
  <si>
    <t>Benkő Szabrina</t>
  </si>
  <si>
    <t>BVL-108</t>
  </si>
  <si>
    <t>Benkő Anita</t>
  </si>
  <si>
    <t>TRJ-481</t>
  </si>
  <si>
    <t>Beke Gitta</t>
  </si>
  <si>
    <t>SXQ-806</t>
  </si>
  <si>
    <t>Szerencs</t>
  </si>
  <si>
    <t>Balla Elek</t>
  </si>
  <si>
    <t>HHJ-373</t>
  </si>
  <si>
    <t>Encs</t>
  </si>
  <si>
    <t>Bagi Roland</t>
  </si>
  <si>
    <t>SRO-994</t>
  </si>
  <si>
    <t>RHV-587</t>
  </si>
  <si>
    <t>Bagi Dániel</t>
  </si>
  <si>
    <t>Asolti Nóra</t>
  </si>
  <si>
    <t>SAV-863</t>
  </si>
  <si>
    <t>YHK-668</t>
  </si>
  <si>
    <t>Aradi Judit</t>
  </si>
  <si>
    <t>Angyal Rozália</t>
  </si>
  <si>
    <t>LZJ-227</t>
  </si>
  <si>
    <t>PSC-502</t>
  </si>
  <si>
    <t>Angyal Aladár</t>
  </si>
  <si>
    <t>Almási Lóránd</t>
  </si>
  <si>
    <t>TUM-170</t>
  </si>
  <si>
    <t>Almási Elemér</t>
  </si>
  <si>
    <t>SBP-468</t>
  </si>
  <si>
    <t>Tiszalök</t>
  </si>
  <si>
    <t>PMO-467</t>
  </si>
  <si>
    <t>Ibrány</t>
  </si>
  <si>
    <t>Almási Amália</t>
  </si>
  <si>
    <t>RBS-652</t>
  </si>
  <si>
    <t>Alföldi Matild</t>
  </si>
  <si>
    <t>Agócs Helga</t>
  </si>
  <si>
    <t>ASE-997</t>
  </si>
  <si>
    <t>Adorján Izsó</t>
  </si>
  <si>
    <t>HMX-940</t>
  </si>
  <si>
    <t>Adorján Áron</t>
  </si>
  <si>
    <t>BFO-376</t>
  </si>
  <si>
    <t>Miskolc</t>
  </si>
  <si>
    <t>LGP-554</t>
  </si>
  <si>
    <t>Adorján Antónia</t>
  </si>
  <si>
    <t>Ács Titusz</t>
  </si>
  <si>
    <t>AMJ-572</t>
  </si>
  <si>
    <t>Abonyi Barbara</t>
  </si>
  <si>
    <t>OXU-250</t>
  </si>
  <si>
    <t>AB-01</t>
  </si>
  <si>
    <t>AB-02</t>
  </si>
  <si>
    <t>AB-03</t>
  </si>
  <si>
    <t>AB-04</t>
  </si>
  <si>
    <t>AB-05</t>
  </si>
  <si>
    <t>ÁT-01</t>
  </si>
  <si>
    <t>ÁT-02</t>
  </si>
  <si>
    <t>ÁT-03</t>
  </si>
  <si>
    <t>AA-01</t>
  </si>
  <si>
    <t>AÁ-01</t>
  </si>
  <si>
    <t>AÁ-02</t>
  </si>
  <si>
    <t>AÁ-03</t>
  </si>
  <si>
    <t>AÁ-04</t>
  </si>
  <si>
    <t>AÁ-05</t>
  </si>
  <si>
    <t>AÁ-06</t>
  </si>
  <si>
    <t>AÁ-07</t>
  </si>
  <si>
    <t>AI-01</t>
  </si>
  <si>
    <t>AI-02</t>
  </si>
  <si>
    <t>AI-03</t>
  </si>
  <si>
    <t>AH-01</t>
  </si>
  <si>
    <t>AH-02</t>
  </si>
  <si>
    <t>AH-03</t>
  </si>
  <si>
    <t>AH-04</t>
  </si>
  <si>
    <t>AH-05</t>
  </si>
  <si>
    <t>AM-01</t>
  </si>
  <si>
    <t>AE-01</t>
  </si>
  <si>
    <t>AE-02</t>
  </si>
  <si>
    <t>AE-03</t>
  </si>
  <si>
    <t>AE-04</t>
  </si>
  <si>
    <t>AE-05</t>
  </si>
  <si>
    <t>AL-01</t>
  </si>
  <si>
    <t>AL-02</t>
  </si>
  <si>
    <t>AL-03</t>
  </si>
  <si>
    <t>AL-04</t>
  </si>
  <si>
    <t>AL-05</t>
  </si>
  <si>
    <t>AR-01</t>
  </si>
  <si>
    <t>AR-02</t>
  </si>
  <si>
    <t>AR-03</t>
  </si>
  <si>
    <t>AR-04</t>
  </si>
  <si>
    <t>AR-05</t>
  </si>
  <si>
    <t>AR-06</t>
  </si>
  <si>
    <t>AJ-01</t>
  </si>
  <si>
    <t>AN-01</t>
  </si>
  <si>
    <t>AN-02</t>
  </si>
  <si>
    <t>AN-03</t>
  </si>
  <si>
    <t>BD-01</t>
  </si>
  <si>
    <t>BR-01</t>
  </si>
  <si>
    <t>BR-02</t>
  </si>
  <si>
    <t>BR-03</t>
  </si>
  <si>
    <t>BR-04</t>
  </si>
  <si>
    <t>BE-01</t>
  </si>
  <si>
    <t>BE-02</t>
  </si>
  <si>
    <t>BG-01</t>
  </si>
  <si>
    <t>BG-02</t>
  </si>
  <si>
    <t>BA-01</t>
  </si>
  <si>
    <t>BA-02</t>
  </si>
  <si>
    <t>BA-03</t>
  </si>
  <si>
    <t>BA-04</t>
  </si>
  <si>
    <t>BA-05</t>
  </si>
  <si>
    <t>BS-01</t>
  </si>
  <si>
    <t>BS-02</t>
  </si>
  <si>
    <t>BS-03</t>
  </si>
  <si>
    <t>BB-01</t>
  </si>
  <si>
    <t>BB-02</t>
  </si>
  <si>
    <t>BZ-01</t>
  </si>
  <si>
    <t>BZ-02</t>
  </si>
  <si>
    <t>BZ-03</t>
  </si>
  <si>
    <t>BZ-04</t>
  </si>
  <si>
    <t>BZ-05</t>
  </si>
  <si>
    <t>BZ-06</t>
  </si>
  <si>
    <t>BZ-07</t>
  </si>
  <si>
    <t>BB-03</t>
  </si>
  <si>
    <t>BB-04</t>
  </si>
  <si>
    <t>BB-05</t>
  </si>
  <si>
    <t>BB-06</t>
  </si>
  <si>
    <t>BB-07</t>
  </si>
  <si>
    <t>BK-01</t>
  </si>
  <si>
    <t>BK-02</t>
  </si>
  <si>
    <t>BK-03</t>
  </si>
  <si>
    <t>BK-04</t>
  </si>
  <si>
    <t>BK-05</t>
  </si>
  <si>
    <t>BR-05</t>
  </si>
  <si>
    <t>BR-06</t>
  </si>
  <si>
    <t>BR-07</t>
  </si>
  <si>
    <t>BM-01</t>
  </si>
  <si>
    <t>BM-02</t>
  </si>
  <si>
    <t>BM-03</t>
  </si>
  <si>
    <t>BA-06</t>
  </si>
  <si>
    <t>BE-03</t>
  </si>
  <si>
    <t>BE-04</t>
  </si>
  <si>
    <t>BE-05</t>
  </si>
  <si>
    <t>BE-06</t>
  </si>
  <si>
    <t>BE-07</t>
  </si>
  <si>
    <t>BI-01</t>
  </si>
  <si>
    <t>BI-02</t>
  </si>
  <si>
    <t>BI-03</t>
  </si>
  <si>
    <t>BI-04</t>
  </si>
  <si>
    <t>BM-04</t>
  </si>
  <si>
    <t>BM-05</t>
  </si>
  <si>
    <t>BM-06</t>
  </si>
  <si>
    <t>BM-07</t>
  </si>
  <si>
    <t>BO-01</t>
  </si>
  <si>
    <t>BO-02</t>
  </si>
  <si>
    <t>BL-01</t>
  </si>
  <si>
    <t>BL-02</t>
  </si>
  <si>
    <t>BL-03</t>
  </si>
  <si>
    <t>BL-04</t>
  </si>
  <si>
    <t>BL-05</t>
  </si>
  <si>
    <t>BL-06</t>
  </si>
  <si>
    <t>BÖ-01</t>
  </si>
  <si>
    <t>BÖ-02</t>
  </si>
  <si>
    <t>BH-01</t>
  </si>
  <si>
    <t>BH-02</t>
  </si>
  <si>
    <t>CK-01</t>
  </si>
  <si>
    <t>CK-02</t>
  </si>
  <si>
    <t>CF-01</t>
  </si>
  <si>
    <t>CF-02</t>
  </si>
  <si>
    <t>CF-03</t>
  </si>
  <si>
    <t>CG-01</t>
  </si>
  <si>
    <t>CG-02</t>
  </si>
  <si>
    <t>CF-04</t>
  </si>
  <si>
    <t>CF-05</t>
  </si>
  <si>
    <t>CF-06</t>
  </si>
  <si>
    <t>CA-01</t>
  </si>
  <si>
    <t>CA-02</t>
  </si>
  <si>
    <t>CA-03</t>
  </si>
  <si>
    <t>CA-04</t>
  </si>
  <si>
    <t>CA-05</t>
  </si>
  <si>
    <t>CA-06</t>
  </si>
  <si>
    <t>CC-01</t>
  </si>
  <si>
    <t>CC-02</t>
  </si>
  <si>
    <t>CO-01</t>
  </si>
  <si>
    <t>CO-02</t>
  </si>
  <si>
    <t>CO-03</t>
  </si>
  <si>
    <t>CO-04</t>
  </si>
  <si>
    <t>CO-05</t>
  </si>
  <si>
    <t>CP-01</t>
  </si>
  <si>
    <t>CP-02</t>
  </si>
  <si>
    <t>CP-03</t>
  </si>
  <si>
    <t>CP-04</t>
  </si>
  <si>
    <t>CS-01</t>
  </si>
  <si>
    <t>CS-02</t>
  </si>
  <si>
    <t>CS-03</t>
  </si>
  <si>
    <t>CS-04</t>
  </si>
  <si>
    <t>CS-05</t>
  </si>
  <si>
    <t>CS-06</t>
  </si>
  <si>
    <t>CS-07</t>
  </si>
  <si>
    <t>CK-03</t>
  </si>
  <si>
    <t>CK-04</t>
  </si>
  <si>
    <t>CK-05</t>
  </si>
  <si>
    <t>CK-06</t>
  </si>
  <si>
    <t>CM-01</t>
  </si>
  <si>
    <t>CM-02</t>
  </si>
  <si>
    <t>CM-03</t>
  </si>
  <si>
    <t>CM-04</t>
  </si>
  <si>
    <t>CM-05</t>
  </si>
  <si>
    <t>CM-06</t>
  </si>
  <si>
    <t>CZ-01</t>
  </si>
  <si>
    <t>CZ-02</t>
  </si>
  <si>
    <t>CZ-03</t>
  </si>
  <si>
    <t>CZ-04</t>
  </si>
  <si>
    <t>CV-01</t>
  </si>
  <si>
    <t>CV-02</t>
  </si>
  <si>
    <t>CJ-01</t>
  </si>
  <si>
    <t>CJ-02</t>
  </si>
  <si>
    <t>CJ-03</t>
  </si>
  <si>
    <t>CJ-04</t>
  </si>
  <si>
    <t>CJ-05</t>
  </si>
  <si>
    <t>CJ-06</t>
  </si>
  <si>
    <t>CJ-07</t>
  </si>
  <si>
    <t>CÁ-01</t>
  </si>
  <si>
    <t>CÁ-02</t>
  </si>
  <si>
    <t>CF-07</t>
  </si>
  <si>
    <t>CN-01</t>
  </si>
  <si>
    <t>CN-02</t>
  </si>
  <si>
    <t>CN-03</t>
  </si>
  <si>
    <t>CN-04</t>
  </si>
  <si>
    <t>DC-01</t>
  </si>
  <si>
    <t>DC-02</t>
  </si>
  <si>
    <t>DC-03</t>
  </si>
  <si>
    <t>DJ-01</t>
  </si>
  <si>
    <t>DJ-02</t>
  </si>
  <si>
    <t>DJ-03</t>
  </si>
  <si>
    <t>DJ-04</t>
  </si>
  <si>
    <t>DJ-05</t>
  </si>
  <si>
    <t>DJ-06</t>
  </si>
  <si>
    <t>DB-01</t>
  </si>
  <si>
    <t>DB-02</t>
  </si>
  <si>
    <t>DB-03</t>
  </si>
  <si>
    <t>DB-04</t>
  </si>
  <si>
    <t>DB-05</t>
  </si>
  <si>
    <t>DB-06</t>
  </si>
  <si>
    <t>DB-07</t>
  </si>
  <si>
    <t>DC-04</t>
  </si>
  <si>
    <t>DC-05</t>
  </si>
  <si>
    <t>DC-06</t>
  </si>
  <si>
    <t>DC-07</t>
  </si>
  <si>
    <t>DL-01</t>
  </si>
  <si>
    <t>DL-02</t>
  </si>
  <si>
    <t>DL-03</t>
  </si>
  <si>
    <t>DL-04</t>
  </si>
  <si>
    <t>DE-01</t>
  </si>
  <si>
    <t>DE-02</t>
  </si>
  <si>
    <t>DE-03</t>
  </si>
  <si>
    <t>DE-04</t>
  </si>
  <si>
    <t>DE-05</t>
  </si>
  <si>
    <t>DE-06</t>
  </si>
  <si>
    <t>DE-07</t>
  </si>
  <si>
    <t>DH-01</t>
  </si>
  <si>
    <t>DH-02</t>
  </si>
  <si>
    <t>DV-01</t>
  </si>
  <si>
    <t>DV-02</t>
  </si>
  <si>
    <t>DÖ-01</t>
  </si>
  <si>
    <t>DÖ-02</t>
  </si>
  <si>
    <t>DÖ-03</t>
  </si>
  <si>
    <t>DÖ-04</t>
  </si>
  <si>
    <t>DÖ-05</t>
  </si>
  <si>
    <t>DÖ-06</t>
  </si>
  <si>
    <t>DÖ-07</t>
  </si>
  <si>
    <t>EF-01</t>
  </si>
  <si>
    <t>EE-01</t>
  </si>
  <si>
    <t>EE-02</t>
  </si>
  <si>
    <t>EE-03</t>
  </si>
  <si>
    <t>EE-04</t>
  </si>
  <si>
    <t>EE-05</t>
  </si>
  <si>
    <t>EI-01</t>
  </si>
  <si>
    <t>EI-02</t>
  </si>
  <si>
    <t>EI-03</t>
  </si>
  <si>
    <t>EI-04</t>
  </si>
  <si>
    <t>EI-05</t>
  </si>
  <si>
    <t>EI-06</t>
  </si>
  <si>
    <t>EI-07</t>
  </si>
  <si>
    <t>ÉC-01</t>
  </si>
  <si>
    <t>ÉC-02</t>
  </si>
  <si>
    <t>ÉC-03</t>
  </si>
  <si>
    <t>ÉG-01</t>
  </si>
  <si>
    <t>ÉG-02</t>
  </si>
  <si>
    <t>ÉG-03</t>
  </si>
  <si>
    <t>ÉG-04</t>
  </si>
  <si>
    <t>ÉG-05</t>
  </si>
  <si>
    <t>ÉG-06</t>
  </si>
  <si>
    <t>ÉG-07</t>
  </si>
  <si>
    <t>EM-01</t>
  </si>
  <si>
    <t>EM-02</t>
  </si>
  <si>
    <t>EM-03</t>
  </si>
  <si>
    <t>EM-04</t>
  </si>
  <si>
    <t>EM-05</t>
  </si>
  <si>
    <t>EM-06</t>
  </si>
  <si>
    <t>EB-01</t>
  </si>
  <si>
    <t>EB-02</t>
  </si>
  <si>
    <t>EB-03</t>
  </si>
  <si>
    <t>EB-04</t>
  </si>
  <si>
    <t>EB-05</t>
  </si>
  <si>
    <t>EB-06</t>
  </si>
  <si>
    <t>EB-07</t>
  </si>
  <si>
    <t>EJ-01</t>
  </si>
  <si>
    <t>EJ-02</t>
  </si>
  <si>
    <t>EJ-03</t>
  </si>
  <si>
    <t>EJ-04</t>
  </si>
  <si>
    <t>ES-01</t>
  </si>
  <si>
    <t>ES-02</t>
  </si>
  <si>
    <t>ES-03</t>
  </si>
  <si>
    <t>ES-04</t>
  </si>
  <si>
    <t>ES-05</t>
  </si>
  <si>
    <t>FI-01</t>
  </si>
  <si>
    <t>FI-02</t>
  </si>
  <si>
    <t>FI-03</t>
  </si>
  <si>
    <t>FI-04</t>
  </si>
  <si>
    <t>FC-01</t>
  </si>
  <si>
    <t>FC-02</t>
  </si>
  <si>
    <t>FD-01</t>
  </si>
  <si>
    <t>FD-02</t>
  </si>
  <si>
    <t>FK-01</t>
  </si>
  <si>
    <t>FK-02</t>
  </si>
  <si>
    <t>FE-01</t>
  </si>
  <si>
    <t>FE-02</t>
  </si>
  <si>
    <t>FE-03</t>
  </si>
  <si>
    <t>FE-04</t>
  </si>
  <si>
    <t>FE-05</t>
  </si>
  <si>
    <t>FK-03</t>
  </si>
  <si>
    <t>FK-04</t>
  </si>
  <si>
    <t>FK-05</t>
  </si>
  <si>
    <t>FK-06</t>
  </si>
  <si>
    <t>FK-07</t>
  </si>
  <si>
    <t>FZ-01</t>
  </si>
  <si>
    <t>FZ-02</t>
  </si>
  <si>
    <t>FZ-03</t>
  </si>
  <si>
    <t>FZ-04</t>
  </si>
  <si>
    <t>FZ-05</t>
  </si>
  <si>
    <t>FZ-06</t>
  </si>
  <si>
    <t>FI-05</t>
  </si>
  <si>
    <t>FI-06</t>
  </si>
  <si>
    <t>FI-07</t>
  </si>
  <si>
    <t>FC-03</t>
  </si>
  <si>
    <t>FB-01</t>
  </si>
  <si>
    <t>FB-02</t>
  </si>
  <si>
    <t>FB-03</t>
  </si>
  <si>
    <t>FB-04</t>
  </si>
  <si>
    <t>FB-05</t>
  </si>
  <si>
    <t>FB-06</t>
  </si>
  <si>
    <t>FH-01</t>
  </si>
  <si>
    <t>FP-01</t>
  </si>
  <si>
    <t>FP-02</t>
  </si>
  <si>
    <t>FP-03</t>
  </si>
  <si>
    <t>FP-04</t>
  </si>
  <si>
    <t>FP-05</t>
  </si>
  <si>
    <t>FP-06</t>
  </si>
  <si>
    <t>FM-01</t>
  </si>
  <si>
    <t>FM-02</t>
  </si>
  <si>
    <t>FM-03</t>
  </si>
  <si>
    <t>FM-04</t>
  </si>
  <si>
    <t>FM-05</t>
  </si>
  <si>
    <t>FT-01</t>
  </si>
  <si>
    <t>FT-02</t>
  </si>
  <si>
    <t>FH-02</t>
  </si>
  <si>
    <t>FH-03</t>
  </si>
  <si>
    <t>FH-04</t>
  </si>
  <si>
    <t>FH-05</t>
  </si>
  <si>
    <t>FH-06</t>
  </si>
  <si>
    <t>FH-07</t>
  </si>
  <si>
    <t>FZ-07</t>
  </si>
  <si>
    <t>FG-01</t>
  </si>
  <si>
    <t>FG-02</t>
  </si>
  <si>
    <t>FG-03</t>
  </si>
  <si>
    <t>FG-04</t>
  </si>
  <si>
    <t>FG-05</t>
  </si>
  <si>
    <t>FG-06</t>
  </si>
  <si>
    <t>FG-07</t>
  </si>
  <si>
    <t>GH-01</t>
  </si>
  <si>
    <t>GH-02</t>
  </si>
  <si>
    <t>GV-01</t>
  </si>
  <si>
    <t>GM-01</t>
  </si>
  <si>
    <t>GM-02</t>
  </si>
  <si>
    <t>GM-03</t>
  </si>
  <si>
    <t>GM-04</t>
  </si>
  <si>
    <t>GM-05</t>
  </si>
  <si>
    <t>GÁ-01</t>
  </si>
  <si>
    <t>GÁ-02</t>
  </si>
  <si>
    <t>GÁ-03</t>
  </si>
  <si>
    <t>GÁ-04</t>
  </si>
  <si>
    <t>GÁ-05</t>
  </si>
  <si>
    <t>GÁ-06</t>
  </si>
  <si>
    <t>GB-01</t>
  </si>
  <si>
    <t>GB-02</t>
  </si>
  <si>
    <t>GB-03</t>
  </si>
  <si>
    <t>GB-04</t>
  </si>
  <si>
    <t>GB-05</t>
  </si>
  <si>
    <t>GB-06</t>
  </si>
  <si>
    <t>GZ-01</t>
  </si>
  <si>
    <t>GD-01</t>
  </si>
  <si>
    <t>GD-02</t>
  </si>
  <si>
    <t>GD-03</t>
  </si>
  <si>
    <t>GV-02</t>
  </si>
  <si>
    <t>GK-01</t>
  </si>
  <si>
    <t>GK-02</t>
  </si>
  <si>
    <t>GK-03</t>
  </si>
  <si>
    <t>GK-04</t>
  </si>
  <si>
    <t>GK-05</t>
  </si>
  <si>
    <t>GK-06</t>
  </si>
  <si>
    <t>GF-01</t>
  </si>
  <si>
    <t>GF-02</t>
  </si>
  <si>
    <t>GF-03</t>
  </si>
  <si>
    <t>GF-04</t>
  </si>
  <si>
    <t>GF-05</t>
  </si>
  <si>
    <t>GF-06</t>
  </si>
  <si>
    <t>GE-01</t>
  </si>
  <si>
    <t>GE-02</t>
  </si>
  <si>
    <t>GE-03</t>
  </si>
  <si>
    <t>GE-04</t>
  </si>
  <si>
    <t>GE-05</t>
  </si>
  <si>
    <t>GH-03</t>
  </si>
  <si>
    <t>GH-04</t>
  </si>
  <si>
    <t>HM-01</t>
  </si>
  <si>
    <t>HM-02</t>
  </si>
  <si>
    <t>HM-03</t>
  </si>
  <si>
    <t>HM-04</t>
  </si>
  <si>
    <t>HM-05</t>
  </si>
  <si>
    <t>HM-06</t>
  </si>
  <si>
    <t>HM-07</t>
  </si>
  <si>
    <t>HR-01</t>
  </si>
  <si>
    <t>HR-02</t>
  </si>
  <si>
    <t>HJ-01</t>
  </si>
  <si>
    <t>HT-01</t>
  </si>
  <si>
    <t>HT-02</t>
  </si>
  <si>
    <t>HT-03</t>
  </si>
  <si>
    <t>HG-01</t>
  </si>
  <si>
    <t>HG-02</t>
  </si>
  <si>
    <t>HG-03</t>
  </si>
  <si>
    <t>HG-04</t>
  </si>
  <si>
    <t>HG-05</t>
  </si>
  <si>
    <t>HG-06</t>
  </si>
  <si>
    <t>HG-07</t>
  </si>
  <si>
    <t>HV-01</t>
  </si>
  <si>
    <t>HV-02</t>
  </si>
  <si>
    <t>HV-03</t>
  </si>
  <si>
    <t>HV-04</t>
  </si>
  <si>
    <t>HF-01</t>
  </si>
  <si>
    <t>HF-02</t>
  </si>
  <si>
    <t>HF-03</t>
  </si>
  <si>
    <t>HF-04</t>
  </si>
  <si>
    <t>HF-05</t>
  </si>
  <si>
    <t>HF-06</t>
  </si>
  <si>
    <t>HF-07</t>
  </si>
  <si>
    <t>HI-01</t>
  </si>
  <si>
    <t>HI-02</t>
  </si>
  <si>
    <t>HI-03</t>
  </si>
  <si>
    <t>HI-04</t>
  </si>
  <si>
    <t>HI-05</t>
  </si>
  <si>
    <t>HI-06</t>
  </si>
  <si>
    <t>HB-01</t>
  </si>
  <si>
    <t>HB-02</t>
  </si>
  <si>
    <t>HB-03</t>
  </si>
  <si>
    <t>HB-04</t>
  </si>
  <si>
    <t>HB-05</t>
  </si>
  <si>
    <t>HH-01</t>
  </si>
  <si>
    <t>HH-02</t>
  </si>
  <si>
    <t>HH-03</t>
  </si>
  <si>
    <t>HH-04</t>
  </si>
  <si>
    <t>HH-05</t>
  </si>
  <si>
    <t>HH-06</t>
  </si>
  <si>
    <t>HA-01</t>
  </si>
  <si>
    <t>HA-02</t>
  </si>
  <si>
    <t>HA-03</t>
  </si>
  <si>
    <t>HP-01</t>
  </si>
  <si>
    <t>HC-01</t>
  </si>
  <si>
    <t>HC-02</t>
  </si>
  <si>
    <t>HJ-02</t>
  </si>
  <si>
    <t>HJ-03</t>
  </si>
  <si>
    <t>HK-01</t>
  </si>
  <si>
    <t>HK-02</t>
  </si>
  <si>
    <t>HK-03</t>
  </si>
  <si>
    <t>HK-04</t>
  </si>
  <si>
    <t>HK-05</t>
  </si>
  <si>
    <t>HS-01</t>
  </si>
  <si>
    <t>HC-03</t>
  </si>
  <si>
    <t>HC-04</t>
  </si>
  <si>
    <t>HC-05</t>
  </si>
  <si>
    <t>HC-06</t>
  </si>
  <si>
    <t>JG-01</t>
  </si>
  <si>
    <t>JG-02</t>
  </si>
  <si>
    <t>JG-03</t>
  </si>
  <si>
    <t>JE-01</t>
  </si>
  <si>
    <t>JE-02</t>
  </si>
  <si>
    <t>JE-03</t>
  </si>
  <si>
    <t>JS-01</t>
  </si>
  <si>
    <t>JS-02</t>
  </si>
  <si>
    <t>JS-03</t>
  </si>
  <si>
    <t>JS-04</t>
  </si>
  <si>
    <t>JS-05</t>
  </si>
  <si>
    <t>JS-06</t>
  </si>
  <si>
    <t>JG-04</t>
  </si>
  <si>
    <t>JG-05</t>
  </si>
  <si>
    <t>JG-06</t>
  </si>
  <si>
    <t>JV-01</t>
  </si>
  <si>
    <t>JV-02</t>
  </si>
  <si>
    <t>JV-03</t>
  </si>
  <si>
    <t>JV-04</t>
  </si>
  <si>
    <t>JV-05</t>
  </si>
  <si>
    <t>JV-06</t>
  </si>
  <si>
    <t>JE-04</t>
  </si>
  <si>
    <t>JÁ-01</t>
  </si>
  <si>
    <t>JÁ-02</t>
  </si>
  <si>
    <t>JÁ-03</t>
  </si>
  <si>
    <t>JÁ-04</t>
  </si>
  <si>
    <t>JÁ-05</t>
  </si>
  <si>
    <t>JÁ-06</t>
  </si>
  <si>
    <t>JB-01</t>
  </si>
  <si>
    <t>JB-02</t>
  </si>
  <si>
    <t>JB-03</t>
  </si>
  <si>
    <t>JB-04</t>
  </si>
  <si>
    <t>JB-05</t>
  </si>
  <si>
    <t>JB-06</t>
  </si>
  <si>
    <t>JB-07</t>
  </si>
  <si>
    <t>KB-01</t>
  </si>
  <si>
    <t>KB-02</t>
  </si>
  <si>
    <t>KB-03</t>
  </si>
  <si>
    <t>KB-04</t>
  </si>
  <si>
    <t>KB-05</t>
  </si>
  <si>
    <t>KB-06</t>
  </si>
  <si>
    <t>KI-01</t>
  </si>
  <si>
    <t>KI-02</t>
  </si>
  <si>
    <t>KÁ-01</t>
  </si>
  <si>
    <t>KÁ-02</t>
  </si>
  <si>
    <t>KE-01</t>
  </si>
  <si>
    <t>KE-02</t>
  </si>
  <si>
    <t>KE-03</t>
  </si>
  <si>
    <t>KE-04</t>
  </si>
  <si>
    <t>KE-05</t>
  </si>
  <si>
    <t>KE-06</t>
  </si>
  <si>
    <t>KE-07</t>
  </si>
  <si>
    <t>KA-01</t>
  </si>
  <si>
    <t>KA-02</t>
  </si>
  <si>
    <t>KG-01</t>
  </si>
  <si>
    <t>KG-02</t>
  </si>
  <si>
    <t>KG-03</t>
  </si>
  <si>
    <t>KG-04</t>
  </si>
  <si>
    <t>KG-05</t>
  </si>
  <si>
    <t>KG-06</t>
  </si>
  <si>
    <t>KG-07</t>
  </si>
  <si>
    <t>KT-01</t>
  </si>
  <si>
    <t>KT-02</t>
  </si>
  <si>
    <t>KL-01</t>
  </si>
  <si>
    <t>KL-02</t>
  </si>
  <si>
    <t>KL-03</t>
  </si>
  <si>
    <t>KL-04</t>
  </si>
  <si>
    <t>KL-05</t>
  </si>
  <si>
    <t>KL-06</t>
  </si>
  <si>
    <t>KA-03</t>
  </si>
  <si>
    <t>KA-04</t>
  </si>
  <si>
    <t>KD-01</t>
  </si>
  <si>
    <t>KD-02</t>
  </si>
  <si>
    <t>KP-01</t>
  </si>
  <si>
    <t>KP-02</t>
  </si>
  <si>
    <t>KP-03</t>
  </si>
  <si>
    <t>KP-04</t>
  </si>
  <si>
    <t>KP-05</t>
  </si>
  <si>
    <t>KP-06</t>
  </si>
  <si>
    <t>KP-07</t>
  </si>
  <si>
    <t>KJ-01</t>
  </si>
  <si>
    <t>KC-01</t>
  </si>
  <si>
    <t>KC-02</t>
  </si>
  <si>
    <t>KC-03</t>
  </si>
  <si>
    <t>KC-04</t>
  </si>
  <si>
    <t>KC-05</t>
  </si>
  <si>
    <t>KC-06</t>
  </si>
  <si>
    <t>KC-07</t>
  </si>
  <si>
    <t>KS-01</t>
  </si>
  <si>
    <t>KS-02</t>
  </si>
  <si>
    <t>KS-03</t>
  </si>
  <si>
    <t>KS-04</t>
  </si>
  <si>
    <t>KS-05</t>
  </si>
  <si>
    <t>KS-06</t>
  </si>
  <si>
    <t>KH-01</t>
  </si>
  <si>
    <t>KH-02</t>
  </si>
  <si>
    <t>KH-03</t>
  </si>
  <si>
    <t>KH-04</t>
  </si>
  <si>
    <t>KH-05</t>
  </si>
  <si>
    <t>KH-06</t>
  </si>
  <si>
    <t>KH-07</t>
  </si>
  <si>
    <t>KM-01</t>
  </si>
  <si>
    <t>KM-02</t>
  </si>
  <si>
    <t>KM-03</t>
  </si>
  <si>
    <t>KM-04</t>
  </si>
  <si>
    <t>KF-01</t>
  </si>
  <si>
    <t>KA-05</t>
  </si>
  <si>
    <t>KA-06</t>
  </si>
  <si>
    <t>KA-07</t>
  </si>
  <si>
    <t>KÖ-01</t>
  </si>
  <si>
    <t>KN-01</t>
  </si>
  <si>
    <t>KN-02</t>
  </si>
  <si>
    <t>KN-03</t>
  </si>
  <si>
    <t>KJ-02</t>
  </si>
  <si>
    <t>KJ-03</t>
  </si>
  <si>
    <t>KJ-04</t>
  </si>
  <si>
    <t>KJ-05</t>
  </si>
  <si>
    <t>KJ-06</t>
  </si>
  <si>
    <t>KJ-07</t>
  </si>
  <si>
    <t>KR-01</t>
  </si>
  <si>
    <t>KR-02</t>
  </si>
  <si>
    <t>KR-03</t>
  </si>
  <si>
    <t>KR-04</t>
  </si>
  <si>
    <t>KR-05</t>
  </si>
  <si>
    <t>KZ-01</t>
  </si>
  <si>
    <t>KZ-02</t>
  </si>
  <si>
    <t>KT-03</t>
  </si>
  <si>
    <t>KT-04</t>
  </si>
  <si>
    <t>KT-05</t>
  </si>
  <si>
    <t>KT-06</t>
  </si>
  <si>
    <t>KF-02</t>
  </si>
  <si>
    <t>KF-03</t>
  </si>
  <si>
    <t>KF-04</t>
  </si>
  <si>
    <t>KF-05</t>
  </si>
  <si>
    <t>KF-06</t>
  </si>
  <si>
    <t>KF-07</t>
  </si>
  <si>
    <t>KM-05</t>
  </si>
  <si>
    <t>KK-01</t>
  </si>
  <si>
    <t>KK-02</t>
  </si>
  <si>
    <t>KK-03</t>
  </si>
  <si>
    <t>KK-04</t>
  </si>
  <si>
    <t>KK-05</t>
  </si>
  <si>
    <t>KT-07</t>
  </si>
  <si>
    <t>LM-01</t>
  </si>
  <si>
    <t>LM-02</t>
  </si>
  <si>
    <t>LM-03</t>
  </si>
  <si>
    <t>LM-04</t>
  </si>
  <si>
    <t>LM-05</t>
  </si>
  <si>
    <t>LM-06</t>
  </si>
  <si>
    <t>LM-07</t>
  </si>
  <si>
    <t>LT-01</t>
  </si>
  <si>
    <t>LT-02</t>
  </si>
  <si>
    <t>LT-03</t>
  </si>
  <si>
    <t>LT-04</t>
  </si>
  <si>
    <t>LT-05</t>
  </si>
  <si>
    <t>LT-06</t>
  </si>
  <si>
    <t>LT-07</t>
  </si>
  <si>
    <t>LE-01</t>
  </si>
  <si>
    <t>LE-02</t>
  </si>
  <si>
    <t>LE-03</t>
  </si>
  <si>
    <t>LE-04</t>
  </si>
  <si>
    <t>LE-05</t>
  </si>
  <si>
    <t>LN-01</t>
  </si>
  <si>
    <t>LN-02</t>
  </si>
  <si>
    <t>LN-03</t>
  </si>
  <si>
    <t>LN-04</t>
  </si>
  <si>
    <t>LN-05</t>
  </si>
  <si>
    <t>LS-01</t>
  </si>
  <si>
    <t>LS-02</t>
  </si>
  <si>
    <t>LS-03</t>
  </si>
  <si>
    <t>LS-04</t>
  </si>
  <si>
    <t>LG-01</t>
  </si>
  <si>
    <t>LG-02</t>
  </si>
  <si>
    <t>LG-03</t>
  </si>
  <si>
    <t>LG-04</t>
  </si>
  <si>
    <t>LG-05</t>
  </si>
  <si>
    <t>LG-06</t>
  </si>
  <si>
    <t>LO-01</t>
  </si>
  <si>
    <t>LO-02</t>
  </si>
  <si>
    <t>LO-03</t>
  </si>
  <si>
    <t>LO-04</t>
  </si>
  <si>
    <t>LO-05</t>
  </si>
  <si>
    <t>LZ-01</t>
  </si>
  <si>
    <t>LZ-02</t>
  </si>
  <si>
    <t>LZ-03</t>
  </si>
  <si>
    <t>LÖ-01</t>
  </si>
  <si>
    <t>LF-01</t>
  </si>
  <si>
    <t>LF-02</t>
  </si>
  <si>
    <t>LF-03</t>
  </si>
  <si>
    <t>LI-01</t>
  </si>
  <si>
    <t>LI-02</t>
  </si>
  <si>
    <t>LI-03</t>
  </si>
  <si>
    <t>LI-04</t>
  </si>
  <si>
    <t>LI-05</t>
  </si>
  <si>
    <t>LI-06</t>
  </si>
  <si>
    <t>MÖ-01</t>
  </si>
  <si>
    <t>MÖ-02</t>
  </si>
  <si>
    <t>MÖ-03</t>
  </si>
  <si>
    <t>MA-01</t>
  </si>
  <si>
    <t>MA-02</t>
  </si>
  <si>
    <t>MA-03</t>
  </si>
  <si>
    <t>MA-04</t>
  </si>
  <si>
    <t>MA-05</t>
  </si>
  <si>
    <t>MA-06</t>
  </si>
  <si>
    <t>MB-01</t>
  </si>
  <si>
    <t>MB-02</t>
  </si>
  <si>
    <t>MM-01</t>
  </si>
  <si>
    <t>MM-02</t>
  </si>
  <si>
    <t>MR-01</t>
  </si>
  <si>
    <t>MR-02</t>
  </si>
  <si>
    <t>MR-03</t>
  </si>
  <si>
    <t>MD-01</t>
  </si>
  <si>
    <t>MD-02</t>
  </si>
  <si>
    <t>MD-03</t>
  </si>
  <si>
    <t>ME-01</t>
  </si>
  <si>
    <t>ME-02</t>
  </si>
  <si>
    <t>ME-03</t>
  </si>
  <si>
    <t>ME-04</t>
  </si>
  <si>
    <t>ME-05</t>
  </si>
  <si>
    <t>ME-06</t>
  </si>
  <si>
    <t>ME-07</t>
  </si>
  <si>
    <t>MÁ-01</t>
  </si>
  <si>
    <t>MÁ-02</t>
  </si>
  <si>
    <t>MÁ-03</t>
  </si>
  <si>
    <t>MÁ-04</t>
  </si>
  <si>
    <t>MÁ-05</t>
  </si>
  <si>
    <t>MB-03</t>
  </si>
  <si>
    <t>MB-04</t>
  </si>
  <si>
    <t>MB-05</t>
  </si>
  <si>
    <t>kód</t>
  </si>
  <si>
    <t>név</t>
  </si>
  <si>
    <t>város</t>
  </si>
  <si>
    <t>AZ</t>
  </si>
  <si>
    <t>A táblázat kettőszáz-negyven-öt ember adatait tartalmazza, egy</t>
  </si>
  <si>
    <t>vagy több előfordulásban. Vagy másként fogalmazva, egy vagy</t>
  </si>
  <si>
    <t>több sorban. Az ismétlődések egymást követik. Ezt a sorok "kód"-</t>
  </si>
  <si>
    <t>ja is mutatja. A táblázat ezer soros. A "város" és az "AZ" csak az a-</t>
  </si>
  <si>
    <t>dott ember első sorában van kitöltve!</t>
  </si>
  <si>
    <t>a felette álló celláéval. Tegye vágólapra a cellát és másolja a táb-</t>
  </si>
  <si>
    <t>lázat összes üres cellájába!</t>
  </si>
  <si>
    <t>Törölje egyetlen művelettel a munkalapon található ösz-</t>
  </si>
  <si>
    <t>szes megjegyzést a Kezdőlap, Szerkesztés, Törlés, Meg-</t>
  </si>
  <si>
    <t>jegyzések törlése paranccsal!</t>
  </si>
  <si>
    <t>Töltse fel az ismétlődő előfordulások "város" és "AZ" celláit! Az a-</t>
  </si>
  <si>
    <t>dott ember első sorában álló adatokkal!</t>
  </si>
  <si>
    <t>Készítsen képletet a C3-as cellába: a cella tartalma egyezzen meg</t>
  </si>
  <si>
    <t>Festők A</t>
  </si>
  <si>
    <t>Festők B</t>
  </si>
  <si>
    <t>Festők C</t>
  </si>
  <si>
    <t>Kőműves A</t>
  </si>
  <si>
    <t>Kőműves B</t>
  </si>
  <si>
    <t>Kőműves C</t>
  </si>
  <si>
    <t>Kőműves D</t>
  </si>
  <si>
    <t>Burkolók A</t>
  </si>
  <si>
    <t>Burkolók B</t>
  </si>
  <si>
    <t>Burkolók C</t>
  </si>
  <si>
    <t>Burkolók D</t>
  </si>
  <si>
    <t>Burkolók E</t>
  </si>
  <si>
    <t>Szigetelők A</t>
  </si>
  <si>
    <t>Szigetelők B</t>
  </si>
  <si>
    <t>Bádogosok A</t>
  </si>
  <si>
    <t>Bádogosok B</t>
  </si>
  <si>
    <t>létszám</t>
  </si>
  <si>
    <t>állomány</t>
  </si>
  <si>
    <t>csoport</t>
  </si>
  <si>
    <t>A táblázat egy építőipari vállalat létszámjelentése, csoportokra lebontva.</t>
  </si>
  <si>
    <t>A B oszlop (állomány) számai mutatják, hogy az adott csoport hány főből</t>
  </si>
  <si>
    <t>áll. Ennyi munkás nem áll minden nap rendelkezésre, mert betegségek,</t>
  </si>
  <si>
    <t>szabadságok bármikor előfordulhatnak.</t>
  </si>
  <si>
    <t>Formázza halványszürke háttérrel és körbe, fehér szegéllyel azokat</t>
  </si>
  <si>
    <t>a cellákat, amelyeknek értékei kisebbek a csoport állományánál!</t>
  </si>
  <si>
    <t>Egerszegi Özséb</t>
  </si>
  <si>
    <t>Szekeres Viktor</t>
  </si>
  <si>
    <t>Harsányi Antónia</t>
  </si>
  <si>
    <t>Lakos Olivér</t>
  </si>
  <si>
    <t>Vida Örs</t>
  </si>
  <si>
    <t>Honti Áron</t>
  </si>
  <si>
    <t>Réti Ignác</t>
  </si>
  <si>
    <t>Harmat Péter</t>
  </si>
  <si>
    <t>Mózer Fábián</t>
  </si>
  <si>
    <t>Ujvári Dénes</t>
  </si>
  <si>
    <t>Szente György</t>
  </si>
  <si>
    <t>Oláh Gyula</t>
  </si>
  <si>
    <t>Vajda Medárd</t>
  </si>
  <si>
    <t>Szakács Judit</t>
  </si>
  <si>
    <t>Pusztai Lázár</t>
  </si>
  <si>
    <t>Heller Matild</t>
  </si>
  <si>
    <t>Ember Tivadar</t>
  </si>
  <si>
    <t>Solymár Katalin</t>
  </si>
  <si>
    <t>Szép Júlia</t>
  </si>
  <si>
    <t>Frank Berta</t>
  </si>
  <si>
    <t>Kassai Ottó</t>
  </si>
  <si>
    <t>Pallagi Lujza</t>
  </si>
  <si>
    <t>Dömötör Jácint</t>
  </si>
  <si>
    <t>Veress Lukács</t>
  </si>
  <si>
    <t>Szentgyörgyi Erik</t>
  </si>
  <si>
    <t>Jobbágy Edina</t>
  </si>
  <si>
    <t>Sári Benő</t>
  </si>
  <si>
    <t>Balog Ábel</t>
  </si>
  <si>
    <t>Perjés Márkó</t>
  </si>
  <si>
    <t>Kardos Simon</t>
  </si>
  <si>
    <t>Csiszár Roland</t>
  </si>
  <si>
    <t>Fonyódi Zsófia</t>
  </si>
  <si>
    <t>Budai Mihály</t>
  </si>
  <si>
    <t>Rádai Boldizsár</t>
  </si>
  <si>
    <t>Alföldi Rózsa</t>
  </si>
  <si>
    <t>Egervári Kriszta</t>
  </si>
  <si>
    <t>Szakál Tibor</t>
  </si>
  <si>
    <t>Réti Ármin</t>
  </si>
  <si>
    <t>Berkes Dénes</t>
  </si>
  <si>
    <t>Egerszegi Lenke</t>
  </si>
  <si>
    <t>Kökény Roland</t>
  </si>
  <si>
    <t>Erdélyi Jolán</t>
  </si>
  <si>
    <t>Vitéz Szeréna</t>
  </si>
  <si>
    <t>Soproni István</t>
  </si>
  <si>
    <t>Szentgyörgyi Irén</t>
  </si>
  <si>
    <t>Piller Kitti</t>
  </si>
  <si>
    <t>Goda Máté</t>
  </si>
  <si>
    <t>Rákosi Szidónia</t>
  </si>
  <si>
    <t>Bánki Mihály</t>
  </si>
  <si>
    <t>Pelle Vera</t>
  </si>
  <si>
    <t>Perger Boldizsár</t>
  </si>
  <si>
    <t>Szoboszlai Márkó</t>
  </si>
  <si>
    <t>Pusztai Konrád</t>
  </si>
  <si>
    <t>Ritter Vajk</t>
  </si>
  <si>
    <t>Somos Szilárd</t>
  </si>
  <si>
    <t>Somfai Lóránd</t>
  </si>
  <si>
    <t>Perényi Hunor</t>
  </si>
  <si>
    <t>Olajos Bonifác</t>
  </si>
  <si>
    <t>Karácsony Zoltán</t>
  </si>
  <si>
    <t>Szolnoki Szabina</t>
  </si>
  <si>
    <t>Bolgár Tivadar</t>
  </si>
  <si>
    <t>Maróti Zsuzsanna</t>
  </si>
  <si>
    <t>Váraljai Valentin</t>
  </si>
  <si>
    <t>Csontos Amália</t>
  </si>
  <si>
    <t>Pozsonyi Levente</t>
  </si>
  <si>
    <t>Egyed Gabriella</t>
  </si>
  <si>
    <t>Pásztor Eszter</t>
  </si>
  <si>
    <t>Balog Dorottya</t>
  </si>
  <si>
    <t>Földvári Herman</t>
  </si>
  <si>
    <t>Faludi Virág</t>
  </si>
  <si>
    <t>Rádai Márk</t>
  </si>
  <si>
    <t>Szakács Dezső</t>
  </si>
  <si>
    <t>Sós Brigitta</t>
  </si>
  <si>
    <t>Morvai Áron</t>
  </si>
  <si>
    <t>Bajor Csaba</t>
  </si>
  <si>
    <t>Sáfrány Emilia</t>
  </si>
  <si>
    <t>Sarkadi Kelemen</t>
  </si>
  <si>
    <t>Farkas Julianna</t>
  </si>
  <si>
    <t>Lantos Eszter</t>
  </si>
  <si>
    <t>Ráth Regina</t>
  </si>
  <si>
    <t>Hornyák Benő</t>
  </si>
  <si>
    <t>Sallai Szilvia</t>
  </si>
  <si>
    <t>Komlósi Kornél</t>
  </si>
  <si>
    <t>Deli Sebestény</t>
  </si>
  <si>
    <t>Kárpáti Gertrúd</t>
  </si>
  <si>
    <t>Halmosi Kolos</t>
  </si>
  <si>
    <t>Somogyi Antal</t>
  </si>
  <si>
    <t>Szakács Antal</t>
  </si>
  <si>
    <t>Köves Miléna</t>
  </si>
  <si>
    <t>Rudas Ferenc</t>
  </si>
  <si>
    <t>Toldi Tas</t>
  </si>
  <si>
    <t>Sóti Mária</t>
  </si>
  <si>
    <t>Sényi Szilveszter</t>
  </si>
  <si>
    <t>Arató Géza</t>
  </si>
  <si>
    <t>Zsoldos Ferenc</t>
  </si>
  <si>
    <t>Piros Luca</t>
  </si>
  <si>
    <t>Fonyódi Kálmán</t>
  </si>
  <si>
    <t>Goda Alfréd</t>
  </si>
  <si>
    <t>Takács Ilka</t>
  </si>
  <si>
    <t>Bognár Ilka</t>
  </si>
  <si>
    <t>Rostás Balázs</t>
  </si>
  <si>
    <t>Rudas Fanni</t>
  </si>
  <si>
    <t>Engi Kolos</t>
  </si>
  <si>
    <t>Petényi Laura</t>
  </si>
  <si>
    <t>Palotás Emese</t>
  </si>
  <si>
    <t>Bene Terézia</t>
  </si>
  <si>
    <t>Erdei Elza</t>
  </si>
  <si>
    <t>Lovász Andrea</t>
  </si>
  <si>
    <t>Sényi Fábián</t>
  </si>
  <si>
    <t>Bán Gerzson</t>
  </si>
  <si>
    <t>Palágyi Simon</t>
  </si>
  <si>
    <t>Asztalos Pál</t>
  </si>
  <si>
    <t>Siklósi Kristóf</t>
  </si>
  <si>
    <t>Kőszegi Csaba</t>
  </si>
  <si>
    <t>Siklósi Simon</t>
  </si>
  <si>
    <t>Cseke Anita</t>
  </si>
  <si>
    <t>Padányi György</t>
  </si>
  <si>
    <t>Radnóti Domonkos</t>
  </si>
  <si>
    <t>Padányi Amália</t>
  </si>
  <si>
    <t>Méhes Jácint</t>
  </si>
  <si>
    <t>Dallos Helga</t>
  </si>
  <si>
    <t>Kovács Attila</t>
  </si>
  <si>
    <t>Vágó Magdolna</t>
  </si>
  <si>
    <t>Jancsó Gizella</t>
  </si>
  <si>
    <t>Laczkó Ágota</t>
  </si>
  <si>
    <t>Palágyi Zsolt</t>
  </si>
  <si>
    <t>Füstös Marianna</t>
  </si>
  <si>
    <t>Duka Imola</t>
  </si>
  <si>
    <t>Szendrő Hermina</t>
  </si>
  <si>
    <t>Halmai Timót</t>
  </si>
  <si>
    <t>Virág Tekla</t>
  </si>
  <si>
    <t>Jankovics Heléna</t>
  </si>
  <si>
    <t>Kalocsai Taksony</t>
  </si>
  <si>
    <t>Kátai Lenke</t>
  </si>
  <si>
    <t>Zsoldos Boldizsár</t>
  </si>
  <si>
    <t>Solymár Kata</t>
  </si>
  <si>
    <t>Majoros Kata</t>
  </si>
  <si>
    <t>Arató Frigyes</t>
  </si>
  <si>
    <t>Eke Matild</t>
  </si>
  <si>
    <t>Nádasi Kornél</t>
  </si>
  <si>
    <t>Selmeci Ida</t>
  </si>
  <si>
    <t>Prohaszka István</t>
  </si>
  <si>
    <t>Csáki Máté</t>
  </si>
  <si>
    <t>Toldi Csaba</t>
  </si>
  <si>
    <t>Sötér Csilla</t>
  </si>
  <si>
    <t>Bolgár Jusztin</t>
  </si>
  <si>
    <t>Rózsa Aladár</t>
  </si>
  <si>
    <t>Szalontai Kornél</t>
  </si>
  <si>
    <t>Sárosi Zsóka</t>
  </si>
  <si>
    <t>Szegő Tamás</t>
  </si>
  <si>
    <t>Fehérvári Tamás</t>
  </si>
  <si>
    <t>Szappanos Kármen</t>
  </si>
  <si>
    <t>Rákosi Róza</t>
  </si>
  <si>
    <t>Jancsó Krisztián</t>
  </si>
  <si>
    <t>Olajos Evelin</t>
  </si>
  <si>
    <t>Bartos Jolán</t>
  </si>
  <si>
    <t>Lovász Judit</t>
  </si>
  <si>
    <t>Karikás Edvin</t>
  </si>
  <si>
    <t>Lugosi Gergely</t>
  </si>
  <si>
    <t>Kőszegi Sára</t>
  </si>
  <si>
    <t>Pelle Valentin</t>
  </si>
  <si>
    <t>Eszes Miklós</t>
  </si>
  <si>
    <t>Fehérvári Emilia</t>
  </si>
  <si>
    <t>Füleki Hedvig</t>
  </si>
  <si>
    <t>Megyeri Szilveszter</t>
  </si>
  <si>
    <t>Holló Simon</t>
  </si>
  <si>
    <t>Perger Márta</t>
  </si>
  <si>
    <t>Perjés Ferenc</t>
  </si>
  <si>
    <t>Pázmány Ibolya</t>
  </si>
  <si>
    <t>Jankovics Olivér</t>
  </si>
  <si>
    <t>Halász Csanád</t>
  </si>
  <si>
    <t>Nádor Zoltán</t>
  </si>
  <si>
    <t>Szabó Renáta</t>
  </si>
  <si>
    <t>Pintér Lídia</t>
  </si>
  <si>
    <t>Gyimesi Viola</t>
  </si>
  <si>
    <t>Petrás Ignác</t>
  </si>
  <si>
    <t>Réti Barbara</t>
  </si>
  <si>
    <t>Juhász Marcell</t>
  </si>
  <si>
    <t>Gyenes Antal</t>
  </si>
  <si>
    <t>Fazekas Beáta</t>
  </si>
  <si>
    <t>Vári Elemér</t>
  </si>
  <si>
    <t>Sötér Albert</t>
  </si>
  <si>
    <t>Harsányi Vilmos</t>
  </si>
  <si>
    <t>Gyarmati Szeréna</t>
  </si>
  <si>
    <t>Kun Alíz</t>
  </si>
  <si>
    <t>Csányi Tímea</t>
  </si>
  <si>
    <t>Pákozdi Valéria</t>
  </si>
  <si>
    <t>Kertész Mózes</t>
  </si>
  <si>
    <t>Kállai Kolos</t>
  </si>
  <si>
    <t>Vámos Magdaléna</t>
  </si>
  <si>
    <t>Pető Gyula</t>
  </si>
  <si>
    <t>Hegyi Vajk</t>
  </si>
  <si>
    <t>Csáki Salamon</t>
  </si>
  <si>
    <t>Sötér Melinda</t>
  </si>
  <si>
    <t>Forrai Rozália</t>
  </si>
  <si>
    <t>Pataki Aurél</t>
  </si>
  <si>
    <t>Földes Barnabás</t>
  </si>
  <si>
    <t>Havas Ottó</t>
  </si>
  <si>
    <t>Adorján Richárd</t>
  </si>
  <si>
    <t>Süle Marianna</t>
  </si>
  <si>
    <t>Zsoldos Sándor</t>
  </si>
  <si>
    <t>Torda Hilda</t>
  </si>
  <si>
    <t>Komlósi Soma</t>
  </si>
  <si>
    <t>Sasvári László</t>
  </si>
  <si>
    <t>Fazekas Lóránd</t>
  </si>
  <si>
    <t>Svéd Olívia</t>
  </si>
  <si>
    <t>Káldor Hédi</t>
  </si>
  <si>
    <t>Fekete Szidónia</t>
  </si>
  <si>
    <t>Kékesi Aurél</t>
  </si>
  <si>
    <t>Deli Hermina</t>
  </si>
  <si>
    <t>Rácz Károly</t>
  </si>
  <si>
    <t>Szegedi Kolos</t>
  </si>
  <si>
    <t>Réz Kármen</t>
  </si>
  <si>
    <t>Katona Gedeon</t>
  </si>
  <si>
    <t>Tomcsik Szaniszló</t>
  </si>
  <si>
    <t>Szorád Miklós</t>
  </si>
  <si>
    <t>Mátrai Magdolna</t>
  </si>
  <si>
    <t>Abonyi Lőrinc</t>
  </si>
  <si>
    <t>Deák Jakab</t>
  </si>
  <si>
    <t>Mikó Szilárd</t>
  </si>
  <si>
    <t>Sényi Ibolya</t>
  </si>
  <si>
    <t>Ócsai Alfréd</t>
  </si>
  <si>
    <t>Csiszár Kitti</t>
  </si>
  <si>
    <t>Pap Galina</t>
  </si>
  <si>
    <t>Rónai Menyhért</t>
  </si>
  <si>
    <t>Czakó Zsombor</t>
  </si>
  <si>
    <t>Kardos Viola</t>
  </si>
  <si>
    <t>Somogyvári Marianna</t>
  </si>
  <si>
    <t>Ötvös Tekla</t>
  </si>
  <si>
    <t>Jenei Boldizsár</t>
  </si>
  <si>
    <t>Padányi Barbara</t>
  </si>
  <si>
    <t>Laczkó Gellért</t>
  </si>
  <si>
    <t>Csordás Emilia</t>
  </si>
  <si>
    <t>Mácsai Lídia</t>
  </si>
  <si>
    <t>Ember Huba</t>
  </si>
  <si>
    <t>Császár Petra</t>
  </si>
  <si>
    <t>Tárnok Csongor</t>
  </si>
  <si>
    <t>Káplár Cecilia</t>
  </si>
  <si>
    <t>Szőke Vazul</t>
  </si>
  <si>
    <t>Temesi Evelin</t>
  </si>
  <si>
    <t>Réti Jenő</t>
  </si>
  <si>
    <t>Pázmány László</t>
  </si>
  <si>
    <t>Sziva Annamária</t>
  </si>
  <si>
    <t>Rozsnyai Géza</t>
  </si>
  <si>
    <t>Kozma Ágota</t>
  </si>
  <si>
    <t>Vörös Rudolf</t>
  </si>
  <si>
    <t>Szerencsés Csenge</t>
  </si>
  <si>
    <t>Fábián Eszter</t>
  </si>
  <si>
    <t>Kútvölgyi Zsófia</t>
  </si>
  <si>
    <t>Hajdú Linda</t>
  </si>
  <si>
    <t>Nyerges Klotild</t>
  </si>
  <si>
    <t>Surányi Vilmos</t>
  </si>
  <si>
    <t>Lakatos Jakab</t>
  </si>
  <si>
    <t>Éles Pongrác</t>
  </si>
  <si>
    <t>Kuti Ibolya</t>
  </si>
  <si>
    <t>Süle Csanád</t>
  </si>
  <si>
    <t>Sátori Natália</t>
  </si>
  <si>
    <t>Harmat Titusz</t>
  </si>
  <si>
    <t>Koltai Ambrus</t>
  </si>
  <si>
    <t>Mohácsi Antónia</t>
  </si>
  <si>
    <t>Fehérvári Mózes</t>
  </si>
  <si>
    <t>Káldor Berta</t>
  </si>
  <si>
    <t>Polyák Ákos</t>
  </si>
  <si>
    <t>Alföldi Eszter</t>
  </si>
  <si>
    <t>Gyulai Albert</t>
  </si>
  <si>
    <t>Padányi Mihály</t>
  </si>
  <si>
    <t>Jurányi Máté</t>
  </si>
  <si>
    <t>Keresztes Eszter</t>
  </si>
  <si>
    <t>Kende Annamária</t>
  </si>
  <si>
    <t>Maróti Orsolya</t>
  </si>
  <si>
    <t>Szabó Vajk</t>
  </si>
  <si>
    <t>Borbély Paula</t>
  </si>
  <si>
    <t>Engi Magda</t>
  </si>
  <si>
    <t>Perlaki Boglárka</t>
  </si>
  <si>
    <t>Egerszegi Amália</t>
  </si>
  <si>
    <t>Péli Erik</t>
  </si>
  <si>
    <t>Országh Kázmér</t>
  </si>
  <si>
    <t>Sági Vilma</t>
  </si>
  <si>
    <t>Kökény Dorottya</t>
  </si>
  <si>
    <t>Balog Hermina</t>
  </si>
  <si>
    <t>Lánczi Patrícia</t>
  </si>
  <si>
    <t>Lengyel Özséb</t>
  </si>
  <si>
    <t>Pintér Jenő</t>
  </si>
  <si>
    <t>Csorba Ádám</t>
  </si>
  <si>
    <t>Csorba Gedeon</t>
  </si>
  <si>
    <t>Liptai Márta</t>
  </si>
  <si>
    <t>Piller Oszkár</t>
  </si>
  <si>
    <t>Sebő Dominika</t>
  </si>
  <si>
    <t>Regős Boldizsár</t>
  </si>
  <si>
    <t>Prohaszka Kornélia</t>
  </si>
  <si>
    <t>Béres Gedeon</t>
  </si>
  <si>
    <t>Szűcs Valéria</t>
  </si>
  <si>
    <t>Somogyi Gerda</t>
  </si>
  <si>
    <t>Szeberényi Laura</t>
  </si>
  <si>
    <t>Kertes Gabriella</t>
  </si>
  <si>
    <t>Jámbor Simon</t>
  </si>
  <si>
    <t>Kerekes Huba</t>
  </si>
  <si>
    <t>Deli Móricz</t>
  </si>
  <si>
    <t>Szoboszlai Károly</t>
  </si>
  <si>
    <t>Fekete Dorottya</t>
  </si>
  <si>
    <t>Kőműves Ignác</t>
  </si>
  <si>
    <t>Szelei Rózsa</t>
  </si>
  <si>
    <t>Márkus Zsuzsanna</t>
  </si>
  <si>
    <t>Rácz Amália</t>
  </si>
  <si>
    <t>Zeke Gergely</t>
  </si>
  <si>
    <t>Farkas Lilla</t>
  </si>
  <si>
    <t>Várszegi Amália</t>
  </si>
  <si>
    <t>Szebeni Hilda</t>
  </si>
  <si>
    <t>Pajor Annabella</t>
  </si>
  <si>
    <t>Vajda Herman</t>
  </si>
  <si>
    <t>Pető Arnold</t>
  </si>
  <si>
    <t>Bolgár Zsófia</t>
  </si>
  <si>
    <t>Sallai Lili</t>
  </si>
  <si>
    <t>Szanyi Ödön</t>
  </si>
  <si>
    <t>Poór Antal</t>
  </si>
  <si>
    <t>Szentgyörgyi Györgyi</t>
  </si>
  <si>
    <t>Bolgár Vera</t>
  </si>
  <si>
    <t>Somogyi Dénes</t>
  </si>
  <si>
    <t>Keleti Domonkos</t>
  </si>
  <si>
    <t>Ambrus Bernát</t>
  </si>
  <si>
    <t>Gyurkovics Amanda</t>
  </si>
  <si>
    <t>Parádi Kitti</t>
  </si>
  <si>
    <t>Petrovics Gergely</t>
  </si>
  <si>
    <t>Toldi Zsóka</t>
  </si>
  <si>
    <t>Zentai Teréz</t>
  </si>
  <si>
    <t>Morvai Krisztina</t>
  </si>
  <si>
    <t>Halász Lajos</t>
  </si>
  <si>
    <t>Sziva Angéla</t>
  </si>
  <si>
    <t>Erdős Paula</t>
  </si>
  <si>
    <t>Gyenes Jenő</t>
  </si>
  <si>
    <t>Makra Teréz</t>
  </si>
  <si>
    <t>Kis Fülöp</t>
  </si>
  <si>
    <t>Berkes Réka</t>
  </si>
  <si>
    <t>Szekeres Ágnes</t>
  </si>
  <si>
    <t>Berényi Soma</t>
  </si>
  <si>
    <t>Adorján Barbara</t>
  </si>
  <si>
    <t>Török Bonifác</t>
  </si>
  <si>
    <t>Unger Zétény</t>
  </si>
  <si>
    <t>Simó Malvin</t>
  </si>
  <si>
    <t>Orosz Júlia</t>
  </si>
  <si>
    <t>Munkácsi Emma</t>
  </si>
  <si>
    <t>Unger Aurél</t>
  </si>
  <si>
    <t>Sötér Linda</t>
  </si>
  <si>
    <t>Morvai Gerda</t>
  </si>
  <si>
    <t>Szorád Teréz</t>
  </si>
  <si>
    <t>Mosolygó Tilda</t>
  </si>
  <si>
    <t>Lázár Zoltán</t>
  </si>
  <si>
    <t>Balla Viktor</t>
  </si>
  <si>
    <t>Jelinek Fülöp</t>
  </si>
  <si>
    <t>Szegedi Erika</t>
  </si>
  <si>
    <t>Földes Adél</t>
  </si>
  <si>
    <t>Gerő Fülöp</t>
  </si>
  <si>
    <t>Nyerges Gergő</t>
  </si>
  <si>
    <t>Szabó Endre</t>
  </si>
  <si>
    <t>Lengyel Lívia</t>
  </si>
  <si>
    <t>Pozsgai Gizella</t>
  </si>
  <si>
    <t>Török Szeréna</t>
  </si>
  <si>
    <t>Fellegi Kriszta</t>
  </si>
  <si>
    <t>Martos Patrícia</t>
  </si>
  <si>
    <t>Takács Petra</t>
  </si>
  <si>
    <t>Slezák Bálint</t>
  </si>
  <si>
    <t>Debreceni Gábor</t>
  </si>
  <si>
    <t>Ormai Gusztáv</t>
  </si>
  <si>
    <t>Huber Károly</t>
  </si>
  <si>
    <t>Sárosi Zoltán</t>
  </si>
  <si>
    <t>Bognár Huba</t>
  </si>
  <si>
    <t>Lendvai Szervác</t>
  </si>
  <si>
    <t>Kalmár Oszkár</t>
  </si>
  <si>
    <t>Gyenes Özséb</t>
  </si>
  <si>
    <t>Sáfrány Andor</t>
  </si>
  <si>
    <t>Rózsahegyi Gerda</t>
  </si>
  <si>
    <t>Földes Klotild</t>
  </si>
  <si>
    <t>Győri Jónás</t>
  </si>
  <si>
    <t>Polyák Szilárd</t>
  </si>
  <si>
    <t>Lánczi Liliána</t>
  </si>
  <si>
    <t>Sitkei Gedeon</t>
  </si>
  <si>
    <t>Szerdahelyi Medárd</t>
  </si>
  <si>
    <t>Madarász Kornél</t>
  </si>
  <si>
    <t>Gazsó Emőke</t>
  </si>
  <si>
    <t>Szelei Hajna</t>
  </si>
  <si>
    <t>Szántai Natália</t>
  </si>
  <si>
    <t>Sasvári Gyöngyi</t>
  </si>
  <si>
    <t>Szegedi József</t>
  </si>
  <si>
    <t>Karácsony Ida</t>
  </si>
  <si>
    <t>Duka Dorottya</t>
  </si>
  <si>
    <t>Parádi Rózsa</t>
  </si>
  <si>
    <t>Munkácsi Tünde</t>
  </si>
  <si>
    <t>Szerencsés Flóra</t>
  </si>
  <si>
    <t>Rajnai Ervin</t>
  </si>
  <si>
    <t>Szőke Bálint</t>
  </si>
  <si>
    <t>Karsai Flóra</t>
  </si>
  <si>
    <t>Csaplár Rókus</t>
  </si>
  <si>
    <t>Rideg Margit</t>
  </si>
  <si>
    <t>Piros Györgyi</t>
  </si>
  <si>
    <t>Mátrai Gitta</t>
  </si>
  <si>
    <t>Nemes Krisztina</t>
  </si>
  <si>
    <t>Somos Barbara</t>
  </si>
  <si>
    <t>Murányi Konrád</t>
  </si>
  <si>
    <t>Sallai Zsombor</t>
  </si>
  <si>
    <t>Somogyi Alíz</t>
  </si>
  <si>
    <t>Morvai Norbert</t>
  </si>
  <si>
    <t>Fazekas Ábrahám</t>
  </si>
  <si>
    <t>Sátori Edvin</t>
  </si>
  <si>
    <t>Lapos Vanda</t>
  </si>
  <si>
    <t>Eszes Klotild</t>
  </si>
  <si>
    <t>Nádor Miléna</t>
  </si>
  <si>
    <t>Keresztes István</t>
  </si>
  <si>
    <t>Nagy Zsóka</t>
  </si>
  <si>
    <t>Homoki Jónás</t>
  </si>
  <si>
    <t>Virág Vince</t>
  </si>
  <si>
    <t>Szerencsés Erzsébet</t>
  </si>
  <si>
    <t>Sipos Tekla</t>
  </si>
  <si>
    <t>Koncz Örs</t>
  </si>
  <si>
    <t>Radnai Ferenc</t>
  </si>
  <si>
    <t>Szűcs Károly</t>
  </si>
  <si>
    <t>Pálfi Teréz</t>
  </si>
  <si>
    <t>Béres Gerzson</t>
  </si>
  <si>
    <t>Surányi Rókus</t>
  </si>
  <si>
    <t>Holló Vilmos</t>
  </si>
  <si>
    <t>Fodor Konrád</t>
  </si>
  <si>
    <t>Fodor Olívia</t>
  </si>
  <si>
    <t>Rideg Simon</t>
  </si>
  <si>
    <t>Kosztolányi Violetta</t>
  </si>
  <si>
    <t>Oláh Katalin</t>
  </si>
  <si>
    <t>Rádai Zsombor</t>
  </si>
  <si>
    <t>Korda Botond</t>
  </si>
  <si>
    <t>Csergő Csenger</t>
  </si>
  <si>
    <t>Szilágyi Vince</t>
  </si>
  <si>
    <t>Diószegi Ervin</t>
  </si>
  <si>
    <t>Kassai Tímea</t>
  </si>
  <si>
    <t>Táborosi Irén</t>
  </si>
  <si>
    <t>Somogyvári Vendel</t>
  </si>
  <si>
    <t>Szász Irén</t>
  </si>
  <si>
    <t>Kónya Gedeon</t>
  </si>
  <si>
    <t>Váradi Fülöp</t>
  </si>
  <si>
    <t>Szegedi Fábián</t>
  </si>
  <si>
    <t>Raffai Hédi</t>
  </si>
  <si>
    <t>Rigó Emilia</t>
  </si>
  <si>
    <t>Körmendi Piroska</t>
  </si>
  <si>
    <t>Szendrő Olga</t>
  </si>
  <si>
    <t>Sárközi Aranka</t>
  </si>
  <si>
    <t>Ligeti Mónika</t>
  </si>
  <si>
    <t>Sulyok Paulina</t>
  </si>
  <si>
    <t>Cigány Ervin</t>
  </si>
  <si>
    <t>Fodor Kornélia</t>
  </si>
  <si>
    <t>Czifra Malvin</t>
  </si>
  <si>
    <t>Maróti Jolán</t>
  </si>
  <si>
    <t>Bíró Tilda</t>
  </si>
  <si>
    <t>Ligeti Timót</t>
  </si>
  <si>
    <t>Kormos Győző</t>
  </si>
  <si>
    <t>Pongó Ferenc</t>
  </si>
  <si>
    <t>Kubinyi Katalin</t>
  </si>
  <si>
    <t>Zsoldos Gergő</t>
  </si>
  <si>
    <t>Lovász Taksony</t>
  </si>
  <si>
    <t>Raffai Magdolna</t>
  </si>
  <si>
    <t>Szente Erika</t>
  </si>
  <si>
    <t>Várszegi Gusztáv</t>
  </si>
  <si>
    <t>Hatvani Margit</t>
  </si>
  <si>
    <t>Országh Emőke</t>
  </si>
  <si>
    <t>Kósa Salamon</t>
  </si>
  <si>
    <t>Sitkei Tivadar</t>
  </si>
  <si>
    <t>Bertók János</t>
  </si>
  <si>
    <t>Somfai Kriszta</t>
  </si>
  <si>
    <t>Burján Elza</t>
  </si>
  <si>
    <t>Nyitrai Patrícia</t>
  </si>
  <si>
    <t>Csaplár Gusztáv</t>
  </si>
  <si>
    <t>Kapás Gerzson</t>
  </si>
  <si>
    <t>Novák Viola</t>
  </si>
  <si>
    <t>Szerencsés Illés</t>
  </si>
  <si>
    <t>Kollár Richárd</t>
  </si>
  <si>
    <t>Várnai Jenő</t>
  </si>
  <si>
    <t>Hanák Dániel</t>
  </si>
  <si>
    <t>Stark Elemér</t>
  </si>
  <si>
    <t>Bodó Ervin</t>
  </si>
  <si>
    <t>Kósa Boriska</t>
  </si>
  <si>
    <t>Sajó Salamon</t>
  </si>
  <si>
    <t>Kalocsai Jácint</t>
  </si>
  <si>
    <t>Réz Ferenc</t>
  </si>
  <si>
    <t>Gazdag Ferenc</t>
  </si>
  <si>
    <t>Kamarás Emil</t>
  </si>
  <si>
    <t>Siklósi Pál</t>
  </si>
  <si>
    <t>Bolgár Szidónia</t>
  </si>
  <si>
    <t>Péli Izsó</t>
  </si>
  <si>
    <t>Balog Amanda</t>
  </si>
  <si>
    <t>Pék Szilárd</t>
  </si>
  <si>
    <t>Hajdú Dániel</t>
  </si>
  <si>
    <t>Honti Pál</t>
  </si>
  <si>
    <t>Szegedi Amália</t>
  </si>
  <si>
    <t>Stadler Tünde</t>
  </si>
  <si>
    <t>Kemény Judit</t>
  </si>
  <si>
    <t>Perger Hedvig</t>
  </si>
  <si>
    <t>Simó Nándor</t>
  </si>
  <si>
    <t>Rádai Elvira</t>
  </si>
  <si>
    <t>Szakál Csenge</t>
  </si>
  <si>
    <t>Palotás Attila</t>
  </si>
  <si>
    <t>Gáti Hédi</t>
  </si>
  <si>
    <t>Deák Pál</t>
  </si>
  <si>
    <t>Kalmár Gergő</t>
  </si>
  <si>
    <t>Frank Balázs</t>
  </si>
  <si>
    <t>Gosztonyi Balázs</t>
  </si>
  <si>
    <t>Hidas Rita</t>
  </si>
  <si>
    <t>Halász Márkus</t>
  </si>
  <si>
    <t>Osváth Klotild</t>
  </si>
  <si>
    <t>Kamarás Csenger</t>
  </si>
  <si>
    <t>Krizsán Laura</t>
  </si>
  <si>
    <t>Zala Titusz</t>
  </si>
  <si>
    <t>Fehér Amália</t>
  </si>
  <si>
    <t>Szerdahelyi Hilda</t>
  </si>
  <si>
    <t>Lakos Illés</t>
  </si>
  <si>
    <t>Müller András</t>
  </si>
  <si>
    <t>Szigetvári Emese</t>
  </si>
  <si>
    <t>Sápi Julianna</t>
  </si>
  <si>
    <t>Jurányi Cecilia</t>
  </si>
  <si>
    <t>Mocsári Galina</t>
  </si>
  <si>
    <t>Asztalos Roland</t>
  </si>
  <si>
    <t>Pozsgai Magda</t>
  </si>
  <si>
    <t>Svéd Hedvig</t>
  </si>
  <si>
    <t>Vadász Miklós</t>
  </si>
  <si>
    <t>Dombi Patrícia</t>
  </si>
  <si>
    <t>Kádár Viktória</t>
  </si>
  <si>
    <t>Káplár György</t>
  </si>
  <si>
    <t>Pete Lőrinc</t>
  </si>
  <si>
    <t>Bajor Márkó</t>
  </si>
  <si>
    <t>Pongó Gerzson</t>
  </si>
  <si>
    <t>Pákozdi Regina</t>
  </si>
  <si>
    <t>Székács Móricz</t>
  </si>
  <si>
    <t>Kozák Magdaléna</t>
  </si>
  <si>
    <t>Gazsó Izolda</t>
  </si>
  <si>
    <t>Szendrei Violetta</t>
  </si>
  <si>
    <t>Budai Stefánia</t>
  </si>
  <si>
    <t>Szalkai Gusztáv</t>
  </si>
  <si>
    <t>Fehér Emma</t>
  </si>
  <si>
    <t>Vass Gertrúd</t>
  </si>
  <si>
    <t>Keleti Tamás</t>
  </si>
  <si>
    <t>Éles Tivadar</t>
  </si>
  <si>
    <t>Szűcs Nándor</t>
  </si>
  <si>
    <t>Prohaszka Lujza</t>
  </si>
  <si>
    <t>Szegő Vendel</t>
  </si>
  <si>
    <t>Rácz Mária</t>
  </si>
  <si>
    <t>Sallai Arnold</t>
  </si>
  <si>
    <t>Magyar Andor</t>
  </si>
  <si>
    <t>Kurucz Kata</t>
  </si>
  <si>
    <t>Szigeti Jolán</t>
  </si>
  <si>
    <t>Sarkadi Hajna</t>
  </si>
  <si>
    <t>Somoskövi Gergely</t>
  </si>
  <si>
    <t>Nyerges Hédi</t>
  </si>
  <si>
    <t>Somfai Illés</t>
  </si>
  <si>
    <t>Forgács Ádám</t>
  </si>
  <si>
    <t>Szilágyi Márton</t>
  </si>
  <si>
    <t>Raffai Mónika</t>
  </si>
  <si>
    <t>Valkó Pál</t>
  </si>
  <si>
    <t>Petrovics Farkas</t>
  </si>
  <si>
    <t>Szakács Emőd</t>
  </si>
  <si>
    <t>Udvardi Márkus</t>
  </si>
  <si>
    <t>Petényi Amanda</t>
  </si>
  <si>
    <t>Szerdahelyi Tekla</t>
  </si>
  <si>
    <t>Kökény Bátor</t>
  </si>
  <si>
    <t>Mosolygó Liza</t>
  </si>
  <si>
    <t>Jancsó Csilla</t>
  </si>
  <si>
    <t>Kondor Márkus</t>
  </si>
  <si>
    <t>Gál Virág</t>
  </si>
  <si>
    <t>Szerdahelyi Erzsébet</t>
  </si>
  <si>
    <t>Mohos Mária</t>
  </si>
  <si>
    <t>Medve Lili</t>
  </si>
  <si>
    <t>Kenyeres Béla</t>
  </si>
  <si>
    <t>Vári Rozália</t>
  </si>
  <si>
    <t>Tomcsik Károly</t>
  </si>
  <si>
    <t>Kubinyi László</t>
  </si>
  <si>
    <t>Lengyel Edvin</t>
  </si>
  <si>
    <t>Bacsó Katalin</t>
  </si>
  <si>
    <t>Tárnok Emilia</t>
  </si>
  <si>
    <t>Petrovics Katinka</t>
  </si>
  <si>
    <t>Orosz Ádám</t>
  </si>
  <si>
    <t>Oláh Kata</t>
  </si>
  <si>
    <t>Körmendi László</t>
  </si>
  <si>
    <t>Bodó Simon</t>
  </si>
  <si>
    <t>Kardos Renáta</t>
  </si>
  <si>
    <t>Kónya Ármin</t>
  </si>
  <si>
    <t>Somfai Attila</t>
  </si>
  <si>
    <t>Éles Vince</t>
  </si>
  <si>
    <t>Virág Anikó</t>
  </si>
  <si>
    <t>Mocsári Ede</t>
  </si>
  <si>
    <t>Deák Fanni</t>
  </si>
  <si>
    <t>Jurányi Richárd</t>
  </si>
  <si>
    <t>Czakó Gerda</t>
  </si>
  <si>
    <t>Stadler Gergely</t>
  </si>
  <si>
    <t>Majoros Tihamér</t>
  </si>
  <si>
    <t>Komáromi Lajos</t>
  </si>
  <si>
    <t>Kútvölgyi Vince</t>
  </si>
  <si>
    <t>Egervári Antal</t>
  </si>
  <si>
    <t>Bódi Oszkár</t>
  </si>
  <si>
    <t>Füleki Mária</t>
  </si>
  <si>
    <t>Puskás Emőke</t>
  </si>
  <si>
    <t>Gáti Bendegúz</t>
  </si>
  <si>
    <t>Szerencsés Vanda</t>
  </si>
  <si>
    <t>Morvai Elemér</t>
  </si>
  <si>
    <t>Szép Angéla</t>
  </si>
  <si>
    <t>Somfai Levente</t>
  </si>
  <si>
    <t>Padányi Alfréd</t>
  </si>
  <si>
    <t>Keleti Tünde</t>
  </si>
  <si>
    <t>Kosztolányi Taksony</t>
  </si>
  <si>
    <t>Radnai Rezső</t>
  </si>
  <si>
    <t>Kátai Donát</t>
  </si>
  <si>
    <t>Pálinkás Miléna</t>
  </si>
  <si>
    <t>Kontra Kálmán</t>
  </si>
  <si>
    <t>Kőműves Csanád</t>
  </si>
  <si>
    <t>Árva Tibor</t>
  </si>
  <si>
    <t>Sági Rezső</t>
  </si>
  <si>
    <t>Tomcsik Vazul</t>
  </si>
  <si>
    <t>Kontra Vilmos</t>
  </si>
  <si>
    <t>Cigány Cecilia</t>
  </si>
  <si>
    <t>Pócsik Andor</t>
  </si>
  <si>
    <t>Halász Tódor</t>
  </si>
  <si>
    <t>Csergő Zétény</t>
  </si>
  <si>
    <t>Petró Margit</t>
  </si>
  <si>
    <t>Roboz Szilveszter</t>
  </si>
  <si>
    <t>Keszler Lili</t>
  </si>
  <si>
    <t>Vörös Győző</t>
  </si>
  <si>
    <t>Szegedi Mária</t>
  </si>
  <si>
    <t>Süle Zsófia</t>
  </si>
  <si>
    <t>Árva Mária</t>
  </si>
  <si>
    <t>Ritter Lázár</t>
  </si>
  <si>
    <t>Pollák Dominika</t>
  </si>
  <si>
    <t>Liptai Gergő</t>
  </si>
  <si>
    <t>Burján Zita</t>
  </si>
  <si>
    <t>Regős Cecilia</t>
  </si>
  <si>
    <t>Harmat Valentin</t>
  </si>
  <si>
    <t>Béres Kinga</t>
  </si>
  <si>
    <t>Mácsai Emese</t>
  </si>
  <si>
    <t>Dudás Kolos</t>
  </si>
  <si>
    <t>Huber István</t>
  </si>
  <si>
    <t>Adorján Mónika</t>
  </si>
  <si>
    <t>Seres Kitti</t>
  </si>
  <si>
    <t>Madarász Adrienn</t>
  </si>
  <si>
    <t>Lázár Jónás</t>
  </si>
  <si>
    <t>Gyarmati Örs</t>
  </si>
  <si>
    <t>Pákozdi Lajos</t>
  </si>
  <si>
    <t>Sárosi László</t>
  </si>
  <si>
    <t>Balog Rudolf</t>
  </si>
  <si>
    <t>Szántó Adél</t>
  </si>
  <si>
    <t>Petényi Nándor</t>
  </si>
  <si>
    <t>Kövér Gyula</t>
  </si>
  <si>
    <t>Perjés Tamás</t>
  </si>
  <si>
    <t>Sajó Dorottya</t>
  </si>
  <si>
    <t>Pataki Salamon</t>
  </si>
  <si>
    <t>Kalocsai Emma</t>
  </si>
  <si>
    <t>Puskás Olívia</t>
  </si>
  <si>
    <t>Kádár Barbara</t>
  </si>
  <si>
    <t>Sátori Albert</t>
  </si>
  <si>
    <t>Kun Jolán</t>
  </si>
  <si>
    <t>Egerszegi Ármin</t>
  </si>
  <si>
    <t>Bakos Simon</t>
  </si>
  <si>
    <t>Morvai Antónia</t>
  </si>
  <si>
    <t>Angyal Gergely</t>
  </si>
  <si>
    <t>Perlaki Imre</t>
  </si>
  <si>
    <t>Barta Zsombor</t>
  </si>
  <si>
    <t>Aradi Klára</t>
  </si>
  <si>
    <t>Nemes Ibolya</t>
  </si>
  <si>
    <t>Hegedűs Benő</t>
  </si>
  <si>
    <t>Boros Renáta</t>
  </si>
  <si>
    <t>Polgár Dénes</t>
  </si>
  <si>
    <t>Dorogi Klotild</t>
  </si>
  <si>
    <t>Róka Ignác</t>
  </si>
  <si>
    <t>Keresztes Huba</t>
  </si>
  <si>
    <t>Sági Laura</t>
  </si>
  <si>
    <t>Hatvani Dániel</t>
  </si>
  <si>
    <t>Ács Arany</t>
  </si>
  <si>
    <t>Megyesi Lőrinc</t>
  </si>
  <si>
    <t>Vörös Ernő</t>
  </si>
  <si>
    <t>Ötvös Bence</t>
  </si>
  <si>
    <t>Fejes Klotild</t>
  </si>
  <si>
    <t>Duka Géza</t>
  </si>
  <si>
    <t>Kádár Amália</t>
  </si>
  <si>
    <t>Csordás Patrícia</t>
  </si>
  <si>
    <t>Hernádi Csenge</t>
  </si>
  <si>
    <t>Sós Kolos</t>
  </si>
  <si>
    <t>Raffai Titusz</t>
  </si>
  <si>
    <t>Balog Patrícia</t>
  </si>
  <si>
    <t>Egerszegi Hédi</t>
  </si>
  <si>
    <t>Földvári Aranka</t>
  </si>
  <si>
    <t>Perényi Simon</t>
  </si>
  <si>
    <t>Réz Farkas</t>
  </si>
  <si>
    <t>Selényi Lipót</t>
  </si>
  <si>
    <t>Ráth Zoltán</t>
  </si>
  <si>
    <t>Stadler György</t>
  </si>
  <si>
    <t>Kósa Pál</t>
  </si>
  <si>
    <t>Petényi Domonkos</t>
  </si>
  <si>
    <t>Somos Huba</t>
  </si>
  <si>
    <t>Gönci Ivó</t>
  </si>
  <si>
    <t>Rózsahegyi Galina</t>
  </si>
  <si>
    <t>Heller Gergely</t>
  </si>
  <si>
    <t>Szakács Dénes</t>
  </si>
  <si>
    <t>Korpás Adorján</t>
  </si>
  <si>
    <t>Jámbor Boglárka</t>
  </si>
  <si>
    <t>Mácsai Gábor</t>
  </si>
  <si>
    <t>Szeberényi Sarolta</t>
  </si>
  <si>
    <t>Sitkei Ede</t>
  </si>
  <si>
    <t>Temesi Ádám</t>
  </si>
  <si>
    <t>Mácsai Károly</t>
  </si>
  <si>
    <t>Bolgár Sára</t>
  </si>
  <si>
    <t>Bán Viktor</t>
  </si>
  <si>
    <t>Parádi Pál</t>
  </si>
  <si>
    <t>Sági Orsolya</t>
  </si>
  <si>
    <t>Solymár Judit</t>
  </si>
  <si>
    <t>Szappanos Marcell</t>
  </si>
  <si>
    <t>Szőllősi Tibor</t>
  </si>
  <si>
    <t>Takács Timót</t>
  </si>
  <si>
    <t>Dombi Titusz</t>
  </si>
  <si>
    <t>Szolnoki Martina</t>
  </si>
  <si>
    <t>Sasvári Gyöngyvér</t>
  </si>
  <si>
    <t>Hajós László</t>
  </si>
  <si>
    <t>Szalkai Malvin</t>
  </si>
  <si>
    <t>Székács Tamás</t>
  </si>
  <si>
    <t>Lapos Pál</t>
  </si>
  <si>
    <t>Orosz Ferenc</t>
  </si>
  <si>
    <t>Fodor Gerda</t>
  </si>
  <si>
    <t>Győri István</t>
  </si>
  <si>
    <t>Deli Katalin</t>
  </si>
  <si>
    <t>Szalontai Boglárka</t>
  </si>
  <si>
    <t>Vámos Rózsa</t>
  </si>
  <si>
    <t>Földes Kornél</t>
  </si>
  <si>
    <t>Sényi Boglár</t>
  </si>
  <si>
    <t>Orosz Arika</t>
  </si>
  <si>
    <t>Huber Mária</t>
  </si>
  <si>
    <t>Péli Emma</t>
  </si>
  <si>
    <t>Kalmár Regina</t>
  </si>
  <si>
    <t>Lovász Ádám</t>
  </si>
  <si>
    <t>Torda Salamon</t>
  </si>
  <si>
    <t>Szerencsés Elza</t>
  </si>
  <si>
    <t>Csaplár Zsolt</t>
  </si>
  <si>
    <t>Nyéki Endre</t>
  </si>
  <si>
    <t>Heller Pálma</t>
  </si>
  <si>
    <t>Karsai Farkas</t>
  </si>
  <si>
    <t>Rédei Erzsébet</t>
  </si>
  <si>
    <t>Enyedi Árpád</t>
  </si>
  <si>
    <t>Petrovics Emma</t>
  </si>
  <si>
    <t>Kerti Alíz</t>
  </si>
  <si>
    <t>Munkácsi Lóránd</t>
  </si>
  <si>
    <t>Solymos Gergely</t>
  </si>
  <si>
    <t>Szendrő Felícia</t>
  </si>
  <si>
    <t>Benkő Károly</t>
  </si>
  <si>
    <t>Egervári Linda</t>
  </si>
  <si>
    <t>Abonyi Imola</t>
  </si>
  <si>
    <t>Szepesi Ibolya</t>
  </si>
  <si>
    <t>Selényi Mária</t>
  </si>
  <si>
    <t>Martos Emese</t>
  </si>
  <si>
    <t>Vadász Péter</t>
  </si>
  <si>
    <t>Fodor Domonkos</t>
  </si>
  <si>
    <t>Kárpáti Irma</t>
  </si>
  <si>
    <t>Romhányi Gerda</t>
  </si>
  <si>
    <t>Vida Gál</t>
  </si>
  <si>
    <t>Gyenes Vera</t>
  </si>
  <si>
    <t>Körmendi Albert</t>
  </si>
  <si>
    <t>Adorján Hajna</t>
  </si>
  <si>
    <t>Pelle Mária</t>
  </si>
  <si>
    <t>Zala Kinga</t>
  </si>
  <si>
    <t>Csóka László</t>
  </si>
  <si>
    <t>Ács Adrienn</t>
  </si>
  <si>
    <t>Dorogi Miklós</t>
  </si>
  <si>
    <t>Huber Iván</t>
  </si>
  <si>
    <t>Kónya Roland</t>
  </si>
  <si>
    <t>Sulyok Győző</t>
  </si>
  <si>
    <t>Zeke Rudolf</t>
  </si>
  <si>
    <t>Éles Elek</t>
  </si>
  <si>
    <t>Buzsáki Eszter</t>
  </si>
  <si>
    <t>Pásztor Liliána</t>
  </si>
  <si>
    <t>Fekete Krisztina</t>
  </si>
  <si>
    <t>Kárpáti Lili</t>
  </si>
  <si>
    <t>Kádár Szilveszter</t>
  </si>
  <si>
    <t>Romhányi Hajnalka</t>
  </si>
  <si>
    <t>Morvai Dávid</t>
  </si>
  <si>
    <t>Ladányi Imola</t>
  </si>
  <si>
    <t>Juhász Bálint</t>
  </si>
  <si>
    <t>Hajós Lilla</t>
  </si>
  <si>
    <t>Kemény Salamon</t>
  </si>
  <si>
    <t>Haraszti Vilmos</t>
  </si>
  <si>
    <t>Fenyvesi Hajna</t>
  </si>
  <si>
    <t>Berényi István</t>
  </si>
  <si>
    <t>Rózsavölgyi Móricz</t>
  </si>
  <si>
    <t>Arató Gertrúd</t>
  </si>
  <si>
    <t>Kovács Gabriella</t>
  </si>
  <si>
    <t>Burján Mátyás</t>
  </si>
  <si>
    <t>Bakos Konrád</t>
  </si>
  <si>
    <t>Réz Irén</t>
  </si>
  <si>
    <t>Ormai Bátor</t>
  </si>
  <si>
    <t>Gyulai Hajnalka</t>
  </si>
  <si>
    <t>Székely Nóra</t>
  </si>
  <si>
    <t>Nyerges Gedeon</t>
  </si>
  <si>
    <t>Szebeni Richárd</t>
  </si>
  <si>
    <t>Lugosi Medárd</t>
  </si>
  <si>
    <t>Szappanos Bendegúz</t>
  </si>
  <si>
    <t>Pollák Magdolna</t>
  </si>
  <si>
    <t>Sajó Zsófia</t>
  </si>
  <si>
    <t>Dudás Judit</t>
  </si>
  <si>
    <t>Somfai János</t>
  </si>
  <si>
    <t>Radványi Nándor</t>
  </si>
  <si>
    <t>Kádár Sebestény</t>
  </si>
  <si>
    <t>Kondor Veronika</t>
  </si>
  <si>
    <t>Vámos Tivadar</t>
  </si>
  <si>
    <t>Pócsik Kálmán</t>
  </si>
  <si>
    <t>Csontos Farkas</t>
  </si>
  <si>
    <t>Ráth Valéria</t>
  </si>
  <si>
    <t>Lantos Gerzson</t>
  </si>
  <si>
    <t>Nyerges Róza</t>
  </si>
  <si>
    <t>Szabó Ottó</t>
  </si>
  <si>
    <t>Rejtő Tünde</t>
  </si>
  <si>
    <t>Csonka Elemér</t>
  </si>
  <si>
    <t>Fellegi Szilvia</t>
  </si>
  <si>
    <t>Tomcsik Imola</t>
  </si>
  <si>
    <t>Lendvai Marcell</t>
  </si>
  <si>
    <t>Polgár Ilka</t>
  </si>
  <si>
    <t>Galambos Edit</t>
  </si>
  <si>
    <t>Kőszegi Balázs</t>
  </si>
  <si>
    <t>Körmendi István</t>
  </si>
  <si>
    <t>Simák Márta</t>
  </si>
  <si>
    <t>Soproni Heléna</t>
  </si>
  <si>
    <t>Murányi Mária</t>
  </si>
  <si>
    <t>Kenyeres Szaniszló</t>
  </si>
  <si>
    <t>Szántai Bódog</t>
  </si>
  <si>
    <t>Forgács Márton</t>
  </si>
  <si>
    <t>Szász Franciska</t>
  </si>
  <si>
    <t>Ormai Zsuzsanna</t>
  </si>
  <si>
    <t>Szarka Emma</t>
  </si>
  <si>
    <t>Lázár Elza</t>
  </si>
  <si>
    <t>Mátyus Regina</t>
  </si>
  <si>
    <t>Polgár Vince</t>
  </si>
  <si>
    <t>Sötér Dóra</t>
  </si>
  <si>
    <t>Bakonyi Barna</t>
  </si>
  <si>
    <t>Sényi Ábel</t>
  </si>
  <si>
    <t>Laczkó Özséb</t>
  </si>
  <si>
    <t>Komlósi Orbán</t>
  </si>
  <si>
    <t>Stark Enikő</t>
  </si>
  <si>
    <t>Kormos Edit</t>
  </si>
  <si>
    <t>Szorád Jakab</t>
  </si>
  <si>
    <t>Nógrádi Kálmán</t>
  </si>
  <si>
    <t>Huszák Zsombor</t>
  </si>
  <si>
    <t>Fitos Konrád</t>
  </si>
  <si>
    <t>Berényi Violetta</t>
  </si>
  <si>
    <t>Suba Kornél</t>
  </si>
  <si>
    <t>Komlósi Lilla</t>
  </si>
  <si>
    <t>Kondor Virág</t>
  </si>
  <si>
    <t>Méhes Olimpia</t>
  </si>
  <si>
    <t>Árva Károly</t>
  </si>
  <si>
    <t>Kosztolányi Kriszta</t>
  </si>
  <si>
    <t>Sólyom Pál</t>
  </si>
  <si>
    <t>Éles Timót</t>
  </si>
  <si>
    <t>Földvári Zsófia</t>
  </si>
  <si>
    <t>Engi Barnabás</t>
  </si>
  <si>
    <t>Mosolygó Ádám</t>
  </si>
  <si>
    <t>Szeberényi Lukács</t>
  </si>
  <si>
    <t>Rózsavölgyi Izabella</t>
  </si>
  <si>
    <t>Szántai Krisztián</t>
  </si>
  <si>
    <t>Kulcsár Boglárka</t>
  </si>
  <si>
    <t>Szigetvári Alfréd</t>
  </si>
  <si>
    <t>Zentai Martina</t>
  </si>
  <si>
    <t>Valkó Emőd</t>
  </si>
  <si>
    <t>Somogyi Klára</t>
  </si>
  <si>
    <t>Murányi Vera</t>
  </si>
  <si>
    <t>Köves Elemér</t>
  </si>
  <si>
    <t>Vári Simon</t>
  </si>
  <si>
    <t>Galambos Gedeon</t>
  </si>
  <si>
    <t>Kátai Krisztina</t>
  </si>
  <si>
    <t>Bajor Farkas</t>
  </si>
  <si>
    <t>Révész Hilda</t>
  </si>
  <si>
    <t>Heller Pál</t>
  </si>
  <si>
    <t>Végh Kelemen</t>
  </si>
  <si>
    <t>Kónya Márta</t>
  </si>
  <si>
    <t>Petényi Rókus</t>
  </si>
  <si>
    <t>Ócsai Barnabás</t>
  </si>
  <si>
    <t>Táborosi Orbán</t>
  </si>
  <si>
    <t>Havas Amália</t>
  </si>
  <si>
    <t>Polgár Gábor</t>
  </si>
  <si>
    <t>Fitos Szabolcs</t>
  </si>
  <si>
    <t>Komáromi Róbert</t>
  </si>
  <si>
    <t>Szántai Enikő</t>
  </si>
  <si>
    <t>Pálos Gerda</t>
  </si>
  <si>
    <t>Mikó Tiborc</t>
  </si>
  <si>
    <t>Somogyi Malvin</t>
  </si>
  <si>
    <t>Bacsó Bíborka</t>
  </si>
  <si>
    <t>Sáfrány Benő</t>
  </si>
  <si>
    <t>Maróti Matild</t>
  </si>
  <si>
    <t>Somoskövi Melinda</t>
  </si>
  <si>
    <t>Simák Ödön</t>
  </si>
  <si>
    <t>Molnár Etelka</t>
  </si>
  <si>
    <t>Honti Izsó</t>
  </si>
  <si>
    <t>Cigány Irén</t>
  </si>
  <si>
    <t>Sári Emőd</t>
  </si>
  <si>
    <t>Lévai Ágota</t>
  </si>
  <si>
    <t>Kőszegi Ágnes</t>
  </si>
  <si>
    <t>Réti Elvira</t>
  </si>
  <si>
    <t>Haraszti Eszter</t>
  </si>
  <si>
    <t>Polyák Teréz</t>
  </si>
  <si>
    <t>Lázár Boldizsár</t>
  </si>
  <si>
    <t>Köves Vince</t>
  </si>
  <si>
    <t>Ocskó Elek</t>
  </si>
  <si>
    <t>Seres Valentin</t>
  </si>
  <si>
    <t>Jelinek Anita</t>
  </si>
  <si>
    <t>Pék Brigitta</t>
  </si>
  <si>
    <t>Kozák Gyula</t>
  </si>
  <si>
    <t>Boros Elvira</t>
  </si>
  <si>
    <t>Csáki Ottó</t>
  </si>
  <si>
    <t>Slezák Csenge</t>
  </si>
  <si>
    <t>Majoros Evelin</t>
  </si>
  <si>
    <t>Szász Miklós</t>
  </si>
  <si>
    <t>Vörös Patrícia</t>
  </si>
  <si>
    <t>Gáti Vilmos</t>
  </si>
  <si>
    <t>Sápi Fábián</t>
  </si>
  <si>
    <t>Éles Szabina</t>
  </si>
  <si>
    <t>Osváth Áron</t>
  </si>
  <si>
    <t>Pálos Tibor</t>
  </si>
  <si>
    <t>Mezei Gáspár</t>
  </si>
  <si>
    <t>Pete Ágnes</t>
  </si>
  <si>
    <t>Fazekas Vilmos</t>
  </si>
  <si>
    <t>Halasi Móricz</t>
  </si>
  <si>
    <t>Kósa Lídia</t>
  </si>
  <si>
    <t>Tóth Péter</t>
  </si>
  <si>
    <t>Komáromi Boldizsár</t>
  </si>
  <si>
    <t>Medve Mária</t>
  </si>
  <si>
    <t>Sági Vazul</t>
  </si>
  <si>
    <t>Egervári Bence</t>
  </si>
  <si>
    <t>Kocsis Erik</t>
  </si>
  <si>
    <t>Virág Magda</t>
  </si>
  <si>
    <t>Hanák Lenke</t>
  </si>
  <si>
    <t>Kamarás Leonóra</t>
  </si>
  <si>
    <t>Lévai Roland</t>
  </si>
  <si>
    <t>Novák Marianna</t>
  </si>
  <si>
    <t>Pelle Cecilia</t>
  </si>
  <si>
    <t>Makra Roland</t>
  </si>
  <si>
    <t>Valkó Lénárd</t>
  </si>
  <si>
    <t>Sajó Gyöngyi</t>
  </si>
  <si>
    <t>Méhes Hunor</t>
  </si>
  <si>
    <t>Szatmári Mátyás</t>
  </si>
  <si>
    <t>Abonyi Amanda</t>
  </si>
  <si>
    <t>Egyed Lívia</t>
  </si>
  <si>
    <t>Keszthelyi Annabella</t>
  </si>
  <si>
    <t>Tihanyi Ibolya</t>
  </si>
  <si>
    <t>Tárnok Ábrahám</t>
  </si>
  <si>
    <t>Valkó Iván</t>
  </si>
  <si>
    <t>Perjés Levente</t>
  </si>
  <si>
    <t>Medve Viola</t>
  </si>
  <si>
    <t>Kis Norbert</t>
  </si>
  <si>
    <t>Svéd Malvin</t>
  </si>
  <si>
    <t>Vágó Leonóra</t>
  </si>
  <si>
    <t>Koncz Jácint</t>
  </si>
  <si>
    <t>Fóti Gedeon</t>
  </si>
  <si>
    <t>Galambos Kármen</t>
  </si>
  <si>
    <t>Hegyi Boriska</t>
  </si>
  <si>
    <t>Pálos Taksony</t>
  </si>
  <si>
    <t>Pusztai Soma</t>
  </si>
  <si>
    <t>Paál Beáta</t>
  </si>
  <si>
    <t>Pongó Veronika</t>
  </si>
  <si>
    <t>Káldor Zsuzsanna</t>
  </si>
  <si>
    <t>Hamar Dominika</t>
  </si>
  <si>
    <t>Csontos Beatrix</t>
  </si>
  <si>
    <t>Nyerges Viktória</t>
  </si>
  <si>
    <t>Zágon Vanda</t>
  </si>
  <si>
    <t>Pollák Lipót</t>
  </si>
  <si>
    <t>Hidvégi Felícia</t>
  </si>
  <si>
    <t>Bodrogi Hajna</t>
  </si>
  <si>
    <t>Nyári Borisz</t>
  </si>
  <si>
    <t>Szántai Szilveszter</t>
  </si>
  <si>
    <t>Sáfrány Sebestény</t>
  </si>
  <si>
    <t>Gyenes Iván</t>
  </si>
  <si>
    <t>Polyák Magda</t>
  </si>
  <si>
    <t>Csordás Angéla</t>
  </si>
  <si>
    <t>Révész Medárd</t>
  </si>
  <si>
    <t>Szerencsés Titusz</t>
  </si>
  <si>
    <t>Hajnal Gabriella</t>
  </si>
  <si>
    <t>Galambos Timót</t>
  </si>
  <si>
    <t>Kulcsár Rozália</t>
  </si>
  <si>
    <t>Kormos Nándor</t>
  </si>
  <si>
    <t>Huszák Károly</t>
  </si>
  <si>
    <t>Csaplár Olimpia</t>
  </si>
  <si>
    <t>Földvári Szeréna</t>
  </si>
  <si>
    <t>Jancsó Mónika</t>
  </si>
  <si>
    <t>Kamarás Arika</t>
  </si>
  <si>
    <t>Erdős Renáta</t>
  </si>
  <si>
    <t>Perényi Jeromos</t>
  </si>
  <si>
    <t>Pesti Laura</t>
  </si>
  <si>
    <t>Bakonyi Benő</t>
  </si>
  <si>
    <t>Holló Antal</t>
  </si>
  <si>
    <t>Kovács Barnabás</t>
  </si>
  <si>
    <t>Palágyi Eszter</t>
  </si>
  <si>
    <t>Árva Márkus</t>
  </si>
  <si>
    <t>Szamosi Pálma</t>
  </si>
  <si>
    <t>Petrás István</t>
  </si>
  <si>
    <t>Dobos Sarolta</t>
  </si>
  <si>
    <t>Virág Ivó</t>
  </si>
  <si>
    <t>Selmeci Imre</t>
  </si>
  <si>
    <t>Dallos Magdolna</t>
  </si>
  <si>
    <t>Fellegi Pál</t>
  </si>
  <si>
    <t>Lantos Tilda</t>
  </si>
  <si>
    <t>Oláh Gyöngyi</t>
  </si>
  <si>
    <t>Solymár Dénes</t>
  </si>
  <si>
    <t>Gerencsér Mónika</t>
  </si>
  <si>
    <t>Szamosi Sára</t>
  </si>
  <si>
    <t>A táblázat ezer ember személyi számát és</t>
  </si>
  <si>
    <t>születési
dátum</t>
  </si>
  <si>
    <t>születési dátumát tartalmazza. A férfiak so-</t>
  </si>
  <si>
    <t>rai el vannak rejtve.</t>
  </si>
  <si>
    <t>Másolja át a címsort és a nők sorait a követ-</t>
  </si>
  <si>
    <t>kező lapra! Csak három művelet engegedé-</t>
  </si>
  <si>
    <t>lyezett: kijelölés, másolás, beillesztés.</t>
  </si>
  <si>
    <t>személyi
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</si>
</sst>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,???"/>
    <numFmt numFmtId="165" formatCode="yyyy\-mm\-dd"/>
    <numFmt numFmtId="167" formatCode="#\ ######\ ####"/>
  </numFmts>
  <fonts count="10" x14ac:knownFonts="1"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center"/>
    </xf>
    <xf numFmtId="0" fontId="1" fillId="0" borderId="0" xfId="1" applyBorder="1"/>
    <xf numFmtId="0" fontId="2" fillId="0" borderId="0" xfId="1" applyFont="1"/>
    <xf numFmtId="0" fontId="3" fillId="0" borderId="0" xfId="1" applyFont="1"/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2" borderId="1" xfId="1" applyFill="1" applyBorder="1"/>
    <xf numFmtId="0" fontId="1" fillId="3" borderId="1" xfId="1" applyFill="1" applyBorder="1"/>
    <xf numFmtId="0" fontId="1" fillId="3" borderId="2" xfId="1" applyFill="1" applyBorder="1"/>
    <xf numFmtId="0" fontId="1" fillId="2" borderId="2" xfId="1" applyFill="1" applyBorder="1"/>
    <xf numFmtId="0" fontId="1" fillId="2" borderId="0" xfId="1" applyFill="1" applyBorder="1"/>
    <xf numFmtId="0" fontId="1" fillId="0" borderId="3" xfId="1" applyBorder="1"/>
    <xf numFmtId="0" fontId="2" fillId="0" borderId="0" xfId="0" applyFont="1"/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8" xfId="1" applyFont="1" applyBorder="1" applyAlignment="1">
      <alignment horizontal="left" vertical="center" indent="1"/>
    </xf>
    <xf numFmtId="1" fontId="1" fillId="0" borderId="8" xfId="1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left" vertical="center" indent="1"/>
    </xf>
    <xf numFmtId="1" fontId="1" fillId="0" borderId="9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4" xfId="1" applyFont="1" applyBorder="1" applyAlignment="1">
      <alignment horizontal="center" vertical="center" wrapText="1"/>
    </xf>
    <xf numFmtId="3" fontId="1" fillId="0" borderId="8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center" vertical="top"/>
    </xf>
    <xf numFmtId="0" fontId="1" fillId="0" borderId="0" xfId="1" applyFont="1" applyAlignment="1">
      <alignment horizontal="center" vertical="center"/>
    </xf>
    <xf numFmtId="12" fontId="1" fillId="0" borderId="0" xfId="1" applyNumberFormat="1" applyFont="1" applyAlignment="1">
      <alignment horizontal="center" vertical="center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0" fillId="0" borderId="0" xfId="0" quotePrefix="1" applyAlignment="1">
      <alignment horizontal="center"/>
    </xf>
    <xf numFmtId="0" fontId="1" fillId="0" borderId="0" xfId="1" applyAlignment="1">
      <alignment horizontal="left" inden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/>
    <xf numFmtId="165" fontId="9" fillId="0" borderId="0" xfId="0" applyNumberFormat="1" applyFont="1" applyAlignment="1">
      <alignment horizontal="center" vertical="center" textRotation="9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BAF35D44-E6AD-4D9D-8640-AD813AB0A520}"/>
  </cellStyles>
  <dxfs count="0"/>
  <tableStyles count="0" defaultTableStyle="TableStyleMedium2" defaultPivotStyle="PivotStyleLight16"/>
  <colors>
    <mruColors>
      <color rgb="FFFF0000"/>
      <color rgb="FF0000FF"/>
      <color rgb="FFCCCCCC"/>
      <color rgb="FFFFFFCC"/>
      <color rgb="FFCCCCFF"/>
      <color rgb="FFD9E1F2"/>
      <color rgb="FF666666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ATOK/tananyagok/t&#225;bl&#225;zatkezel&#233;s/VERZI&#211;K/E2010%20-%20P/k&#233;pletek/2%20-%20nev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év mező A"/>
      <sheetName val="Név mező B"/>
      <sheetName val="létrehozás - címkéből A"/>
      <sheetName val="létrehozás - címkéből B"/>
      <sheetName val="létrehozás - címkéből C"/>
      <sheetName val="létrehozás - címkéből D"/>
      <sheetName val="Sopron"/>
      <sheetName val="Szeged"/>
      <sheetName val="Szolnok"/>
      <sheetName val="Névkezelő"/>
      <sheetName val="névhasználat"/>
      <sheetName val="nevek behelyettesíté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754549</v>
          </cell>
          <cell r="G2">
            <v>979186</v>
          </cell>
          <cell r="K2">
            <v>1334706</v>
          </cell>
          <cell r="O2">
            <v>2060748</v>
          </cell>
        </row>
        <row r="3">
          <cell r="C3">
            <v>726489</v>
          </cell>
          <cell r="G3">
            <v>403953</v>
          </cell>
          <cell r="K3">
            <v>1153924</v>
          </cell>
          <cell r="O3">
            <v>946153</v>
          </cell>
        </row>
        <row r="4">
          <cell r="C4">
            <v>1426982</v>
          </cell>
          <cell r="G4">
            <v>1388358</v>
          </cell>
          <cell r="K4">
            <v>610921</v>
          </cell>
          <cell r="O4">
            <v>2435175</v>
          </cell>
        </row>
        <row r="5">
          <cell r="C5">
            <v>1313939</v>
          </cell>
          <cell r="G5">
            <v>1777860</v>
          </cell>
          <cell r="K5">
            <v>1043265</v>
          </cell>
          <cell r="O5">
            <v>1529532</v>
          </cell>
        </row>
        <row r="6">
          <cell r="C6">
            <v>1573879</v>
          </cell>
          <cell r="G6">
            <v>987199</v>
          </cell>
          <cell r="K6">
            <v>1916309</v>
          </cell>
          <cell r="O6">
            <v>557973</v>
          </cell>
        </row>
        <row r="7">
          <cell r="C7">
            <v>603051</v>
          </cell>
          <cell r="G7">
            <v>592904</v>
          </cell>
          <cell r="K7">
            <v>316883</v>
          </cell>
          <cell r="O7">
            <v>368400</v>
          </cell>
        </row>
        <row r="8">
          <cell r="C8">
            <v>855275</v>
          </cell>
          <cell r="G8">
            <v>2317343</v>
          </cell>
          <cell r="K8">
            <v>927507</v>
          </cell>
          <cell r="O8">
            <v>1499628</v>
          </cell>
        </row>
        <row r="9">
          <cell r="C9">
            <v>776756</v>
          </cell>
          <cell r="G9">
            <v>323836</v>
          </cell>
          <cell r="K9">
            <v>771302</v>
          </cell>
          <cell r="O9">
            <v>1637442</v>
          </cell>
        </row>
        <row r="10">
          <cell r="C10">
            <v>1090388</v>
          </cell>
          <cell r="G10">
            <v>569598</v>
          </cell>
          <cell r="K10">
            <v>1665351</v>
          </cell>
          <cell r="O10">
            <v>2118288</v>
          </cell>
        </row>
        <row r="11">
          <cell r="C11">
            <v>1529657</v>
          </cell>
          <cell r="G11">
            <v>2255421</v>
          </cell>
          <cell r="K11">
            <v>330494</v>
          </cell>
          <cell r="O11">
            <v>444785</v>
          </cell>
        </row>
        <row r="12">
          <cell r="C12">
            <v>1399753</v>
          </cell>
          <cell r="G12">
            <v>430325</v>
          </cell>
          <cell r="K12">
            <v>1239138</v>
          </cell>
          <cell r="O12">
            <v>983407</v>
          </cell>
        </row>
        <row r="13">
          <cell r="C13">
            <v>1399124</v>
          </cell>
          <cell r="G13">
            <v>593604</v>
          </cell>
          <cell r="K13">
            <v>1422123</v>
          </cell>
          <cell r="O13">
            <v>1477595</v>
          </cell>
        </row>
        <row r="14">
          <cell r="C14">
            <v>1830849</v>
          </cell>
          <cell r="G14">
            <v>1802604</v>
          </cell>
          <cell r="K14">
            <v>2490611</v>
          </cell>
          <cell r="O14">
            <v>1468614</v>
          </cell>
        </row>
        <row r="15">
          <cell r="C15">
            <v>1599012</v>
          </cell>
          <cell r="G15">
            <v>1178855</v>
          </cell>
          <cell r="K15">
            <v>1423558</v>
          </cell>
          <cell r="O15">
            <v>533157</v>
          </cell>
        </row>
        <row r="16">
          <cell r="C16">
            <v>2222305</v>
          </cell>
          <cell r="G16">
            <v>621525</v>
          </cell>
          <cell r="K16">
            <v>520205</v>
          </cell>
          <cell r="O16">
            <v>650891</v>
          </cell>
        </row>
        <row r="17">
          <cell r="C17">
            <v>1521554</v>
          </cell>
          <cell r="G17">
            <v>1522444</v>
          </cell>
          <cell r="K17">
            <v>1954689</v>
          </cell>
          <cell r="O17">
            <v>2394353</v>
          </cell>
        </row>
        <row r="18">
          <cell r="C18">
            <v>2421129</v>
          </cell>
          <cell r="G18">
            <v>1975434</v>
          </cell>
          <cell r="K18">
            <v>1887007</v>
          </cell>
          <cell r="O18">
            <v>2126062</v>
          </cell>
        </row>
        <row r="19">
          <cell r="C19">
            <v>567361</v>
          </cell>
          <cell r="G19">
            <v>304223</v>
          </cell>
          <cell r="K19">
            <v>764563</v>
          </cell>
          <cell r="O19">
            <v>1568079</v>
          </cell>
        </row>
        <row r="20">
          <cell r="C20">
            <v>1458713</v>
          </cell>
          <cell r="G20">
            <v>2204251</v>
          </cell>
          <cell r="K20">
            <v>2409741</v>
          </cell>
          <cell r="O20">
            <v>2228125</v>
          </cell>
        </row>
        <row r="21">
          <cell r="C21">
            <v>1308661</v>
          </cell>
          <cell r="G21">
            <v>433486</v>
          </cell>
          <cell r="K21">
            <v>806408</v>
          </cell>
          <cell r="O21">
            <v>889079</v>
          </cell>
        </row>
        <row r="22">
          <cell r="C22">
            <v>631066</v>
          </cell>
          <cell r="G22">
            <v>2086994</v>
          </cell>
          <cell r="K22">
            <v>2350793</v>
          </cell>
          <cell r="O22">
            <v>1925864</v>
          </cell>
        </row>
        <row r="23">
          <cell r="C23">
            <v>880546</v>
          </cell>
          <cell r="G23">
            <v>2262981</v>
          </cell>
          <cell r="K23">
            <v>2333548</v>
          </cell>
          <cell r="O23">
            <v>651045</v>
          </cell>
        </row>
        <row r="24">
          <cell r="C24">
            <v>812010</v>
          </cell>
          <cell r="G24">
            <v>527866</v>
          </cell>
          <cell r="K24">
            <v>447728</v>
          </cell>
          <cell r="O24">
            <v>321806</v>
          </cell>
        </row>
        <row r="25">
          <cell r="C25">
            <v>1639209</v>
          </cell>
          <cell r="G25">
            <v>2113905</v>
          </cell>
          <cell r="K25">
            <v>1055831</v>
          </cell>
          <cell r="O25">
            <v>1535818</v>
          </cell>
        </row>
        <row r="26">
          <cell r="C26">
            <v>1671206</v>
          </cell>
          <cell r="G26">
            <v>1066570</v>
          </cell>
          <cell r="K26">
            <v>2314281</v>
          </cell>
          <cell r="O26">
            <v>2080412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3E07-B639-43E9-9086-A961E434B20F}">
  <dimension ref="A1:I17"/>
  <sheetViews>
    <sheetView tabSelected="1" workbookViewId="0">
      <selection activeCell="L17" sqref="L17"/>
    </sheetView>
  </sheetViews>
  <sheetFormatPr defaultColWidth="15.83203125" defaultRowHeight="14.1" customHeight="1" x14ac:dyDescent="0.2"/>
  <cols>
    <col min="1" max="16384" width="15.83203125" style="18"/>
  </cols>
  <sheetData>
    <row r="1" spans="1:9" ht="27.95" customHeight="1" x14ac:dyDescent="0.2">
      <c r="A1" s="30" t="s">
        <v>435</v>
      </c>
      <c r="B1" s="30" t="s">
        <v>436</v>
      </c>
      <c r="C1" s="30" t="s">
        <v>437</v>
      </c>
      <c r="D1" s="30" t="s">
        <v>438</v>
      </c>
      <c r="E1" s="30" t="s">
        <v>439</v>
      </c>
      <c r="F1" s="30" t="s">
        <v>440</v>
      </c>
      <c r="G1" s="30" t="s">
        <v>441</v>
      </c>
      <c r="H1" s="30" t="s">
        <v>442</v>
      </c>
      <c r="I1" s="17"/>
    </row>
    <row r="2" spans="1:9" ht="15" customHeight="1" x14ac:dyDescent="0.2">
      <c r="A2" s="37"/>
      <c r="B2" s="37" t="s">
        <v>443</v>
      </c>
      <c r="C2" s="38" t="s">
        <v>454</v>
      </c>
      <c r="D2" s="38" t="s">
        <v>443</v>
      </c>
      <c r="E2" s="38" t="s">
        <v>443</v>
      </c>
      <c r="F2" s="38" t="s">
        <v>444</v>
      </c>
      <c r="G2" s="38" t="s">
        <v>444</v>
      </c>
      <c r="H2" s="39" t="s">
        <v>444</v>
      </c>
      <c r="I2" s="17"/>
    </row>
    <row r="3" spans="1:9" ht="14.1" customHeight="1" x14ac:dyDescent="0.2">
      <c r="A3" s="20" t="s">
        <v>445</v>
      </c>
      <c r="B3" s="21">
        <v>33</v>
      </c>
      <c r="C3" s="22">
        <v>800</v>
      </c>
      <c r="D3" s="21">
        <v>28</v>
      </c>
      <c r="E3" s="21">
        <f>$E$12*D3</f>
        <v>9.3333333333333321</v>
      </c>
      <c r="F3" s="31">
        <f>PRODUCT(E3,C3,$E$11)</f>
        <v>37333.333333333328</v>
      </c>
      <c r="G3" s="31">
        <f>PRODUCT(D3-E3,C3,$E$13)</f>
        <v>104533.33333333334</v>
      </c>
      <c r="H3" s="31">
        <f>PRODUCT(B3-D3,C3,$E$13)</f>
        <v>28000</v>
      </c>
    </row>
    <row r="4" spans="1:9" ht="14.1" customHeight="1" x14ac:dyDescent="0.2">
      <c r="A4" s="23" t="s">
        <v>446</v>
      </c>
      <c r="B4" s="24">
        <v>48</v>
      </c>
      <c r="C4" s="25">
        <v>1000</v>
      </c>
      <c r="D4" s="24">
        <v>37</v>
      </c>
      <c r="E4" s="24">
        <f>$E$12*D4</f>
        <v>12.333333333333332</v>
      </c>
      <c r="F4" s="32">
        <f>PRODUCT(E4,C4,$E$11)</f>
        <v>61666.666666666657</v>
      </c>
      <c r="G4" s="32">
        <f>PRODUCT(D4-E4,C4,$E$13)</f>
        <v>172666.66666666669</v>
      </c>
      <c r="H4" s="32">
        <f>PRODUCT(B4-D4,C4,$E$13)</f>
        <v>77000</v>
      </c>
    </row>
    <row r="5" spans="1:9" ht="14.1" customHeight="1" x14ac:dyDescent="0.2">
      <c r="A5" s="23" t="s">
        <v>447</v>
      </c>
      <c r="B5" s="24">
        <v>42</v>
      </c>
      <c r="C5" s="25">
        <v>750</v>
      </c>
      <c r="D5" s="24">
        <v>32</v>
      </c>
      <c r="E5" s="24">
        <f>$E$12*D5</f>
        <v>10.666666666666666</v>
      </c>
      <c r="F5" s="32">
        <f>PRODUCT(E5,C5,$E$11)</f>
        <v>40000</v>
      </c>
      <c r="G5" s="32">
        <f>PRODUCT(D5-E5,C5,$E$13)</f>
        <v>112000.00000000001</v>
      </c>
      <c r="H5" s="32">
        <f>PRODUCT(B5-D5,C5,$E$13)</f>
        <v>52500</v>
      </c>
    </row>
    <row r="6" spans="1:9" ht="14.1" customHeight="1" x14ac:dyDescent="0.2">
      <c r="A6" s="23" t="s">
        <v>448</v>
      </c>
      <c r="B6" s="24">
        <v>39</v>
      </c>
      <c r="C6" s="25">
        <v>750</v>
      </c>
      <c r="D6" s="24">
        <v>33</v>
      </c>
      <c r="E6" s="24">
        <f>$E$12*D6</f>
        <v>11</v>
      </c>
      <c r="F6" s="32">
        <f>PRODUCT(E6,C6,$E$11)</f>
        <v>41250</v>
      </c>
      <c r="G6" s="32">
        <f>PRODUCT(D6-E6,C6,$E$13)</f>
        <v>115500</v>
      </c>
      <c r="H6" s="32">
        <f>PRODUCT(B6-D6,C6,$E$13)</f>
        <v>31500</v>
      </c>
    </row>
    <row r="7" spans="1:9" ht="14.1" customHeight="1" x14ac:dyDescent="0.2">
      <c r="A7" s="23" t="s">
        <v>449</v>
      </c>
      <c r="B7" s="24">
        <v>45</v>
      </c>
      <c r="C7" s="25">
        <v>800</v>
      </c>
      <c r="D7" s="24">
        <v>36</v>
      </c>
      <c r="E7" s="24">
        <f>$E$12*D7</f>
        <v>12</v>
      </c>
      <c r="F7" s="32">
        <f>PRODUCT(E7,C7,$E$11)</f>
        <v>48000</v>
      </c>
      <c r="G7" s="32">
        <f>PRODUCT(D7-E7,C7,$E$13)</f>
        <v>134400</v>
      </c>
      <c r="H7" s="32">
        <f>PRODUCT(B7-D7,C7,$E$13)</f>
        <v>50400</v>
      </c>
    </row>
    <row r="8" spans="1:9" ht="14.1" customHeight="1" x14ac:dyDescent="0.2">
      <c r="A8" s="23" t="s">
        <v>450</v>
      </c>
      <c r="B8" s="24">
        <v>42</v>
      </c>
      <c r="C8" s="25">
        <v>1100</v>
      </c>
      <c r="D8" s="24">
        <v>30</v>
      </c>
      <c r="E8" s="24">
        <f>$E$12*D8</f>
        <v>10</v>
      </c>
      <c r="F8" s="32">
        <f>PRODUCT(E8,C8,$E$11)</f>
        <v>55000</v>
      </c>
      <c r="G8" s="32">
        <f>PRODUCT(D8-E8,C8,$E$13)</f>
        <v>154000</v>
      </c>
      <c r="H8" s="32">
        <f>PRODUCT(B8-D8,C8,$E$13)</f>
        <v>92400</v>
      </c>
    </row>
    <row r="9" spans="1:9" ht="14.1" customHeight="1" x14ac:dyDescent="0.2">
      <c r="A9" s="26"/>
      <c r="B9" s="26"/>
      <c r="C9" s="27"/>
      <c r="D9" s="28"/>
      <c r="E9" s="28"/>
      <c r="F9" s="33"/>
      <c r="G9" s="26"/>
      <c r="H9" s="26"/>
    </row>
    <row r="10" spans="1:9" ht="14.1" customHeight="1" x14ac:dyDescent="0.2">
      <c r="A10" s="26"/>
      <c r="B10" s="26"/>
      <c r="C10" s="27"/>
      <c r="D10" s="28"/>
      <c r="E10" s="28"/>
      <c r="F10" s="26"/>
      <c r="G10" s="26"/>
      <c r="H10" s="34">
        <f>SUM(F3:H8)</f>
        <v>1408150</v>
      </c>
    </row>
    <row r="11" spans="1:9" ht="14.1" customHeight="1" x14ac:dyDescent="0.2">
      <c r="A11" s="26"/>
      <c r="B11" s="26"/>
      <c r="C11" s="26"/>
      <c r="D11" s="29" t="s">
        <v>451</v>
      </c>
      <c r="E11" s="35">
        <v>5</v>
      </c>
      <c r="F11" s="26"/>
      <c r="G11" s="26"/>
      <c r="H11" s="26"/>
    </row>
    <row r="12" spans="1:9" ht="14.1" customHeight="1" x14ac:dyDescent="0.2">
      <c r="A12" s="26"/>
      <c r="B12" s="26"/>
      <c r="C12" s="26"/>
      <c r="D12" s="29" t="s">
        <v>452</v>
      </c>
      <c r="E12" s="36">
        <v>0.33333333333333331</v>
      </c>
      <c r="F12" s="26"/>
      <c r="G12" s="26"/>
      <c r="H12" s="26"/>
    </row>
    <row r="13" spans="1:9" ht="14.1" customHeight="1" x14ac:dyDescent="0.2">
      <c r="A13" s="26"/>
      <c r="B13" s="26"/>
      <c r="C13" s="26"/>
      <c r="D13" s="29" t="s">
        <v>453</v>
      </c>
      <c r="E13" s="35">
        <v>7</v>
      </c>
      <c r="F13" s="26"/>
      <c r="G13" s="26"/>
      <c r="H13" s="26"/>
    </row>
    <row r="14" spans="1:9" ht="14.1" customHeight="1" x14ac:dyDescent="0.2">
      <c r="A14" s="26"/>
      <c r="B14" s="26"/>
      <c r="F14" s="26"/>
      <c r="G14" s="26"/>
      <c r="H14" s="26"/>
    </row>
    <row r="15" spans="1:9" ht="14.1" customHeight="1" x14ac:dyDescent="0.2">
      <c r="D15" s="19"/>
      <c r="G15" s="40" t="s">
        <v>1767</v>
      </c>
    </row>
    <row r="16" spans="1:9" ht="14.1" customHeight="1" x14ac:dyDescent="0.2">
      <c r="G16" s="40" t="s">
        <v>1768</v>
      </c>
    </row>
    <row r="17" spans="7:9" ht="14.1" customHeight="1" x14ac:dyDescent="0.2">
      <c r="G17" s="40" t="s">
        <v>1769</v>
      </c>
      <c r="I17" s="1"/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98E2-6CCF-48A2-85D5-1C94BE4706FB}">
  <dimension ref="A1:O401"/>
  <sheetViews>
    <sheetView workbookViewId="0">
      <selection activeCell="L36" sqref="L36"/>
    </sheetView>
  </sheetViews>
  <sheetFormatPr defaultColWidth="9.33203125" defaultRowHeight="12.95" customHeight="1" x14ac:dyDescent="0.2"/>
  <cols>
    <col min="1" max="2" width="12.83203125" style="1" customWidth="1"/>
    <col min="3" max="3" width="20.33203125" style="1" bestFit="1" customWidth="1"/>
    <col min="4" max="4" width="12.83203125" customWidth="1"/>
    <col min="5" max="6" width="12.83203125" style="1" customWidth="1"/>
    <col min="7" max="7" width="12.83203125" customWidth="1"/>
    <col min="8" max="9" width="12.83203125" style="1" customWidth="1"/>
    <col min="10" max="16384" width="9.33203125" style="1"/>
  </cols>
  <sheetData>
    <row r="1" spans="1:13" ht="12.95" customHeight="1" x14ac:dyDescent="0.2">
      <c r="A1" s="2" t="s">
        <v>397</v>
      </c>
      <c r="B1" s="2" t="s">
        <v>400</v>
      </c>
      <c r="C1" s="2" t="s">
        <v>0</v>
      </c>
      <c r="D1" s="7" t="str">
        <f ca="1">TEXT(DATE(YEAR(TODAY()),MONTH(TODAY())-(10-COLUMN()),DAY(TODAY())),"hhhh")</f>
        <v>október</v>
      </c>
      <c r="E1" s="7" t="str">
        <f t="shared" ref="E1:I1" ca="1" si="0">TEXT(DATE(YEAR(TODAY()),MONTH(TODAY())-(10-COLUMN()),DAY(TODAY())),"hhhh")</f>
        <v>november</v>
      </c>
      <c r="F1" s="7" t="str">
        <f t="shared" ca="1" si="0"/>
        <v>december</v>
      </c>
      <c r="G1" s="7" t="str">
        <f t="shared" ca="1" si="0"/>
        <v>január</v>
      </c>
      <c r="H1" s="7" t="str">
        <f t="shared" ca="1" si="0"/>
        <v>február</v>
      </c>
      <c r="I1" s="7" t="str">
        <f t="shared" ca="1" si="0"/>
        <v>március</v>
      </c>
    </row>
    <row r="2" spans="1:13" ht="12.95" customHeight="1" x14ac:dyDescent="0.2">
      <c r="A2" s="7" t="str">
        <f t="shared" ref="A2:A65" si="1">LEFT(TRIM(C2))&amp;MID(TRIM(C2),SEARCH(CHAR(32),TRIM(C2))+1,1)&amp;"-"&amp;B2</f>
        <v>AB-66863271</v>
      </c>
      <c r="B2" s="6">
        <v>66863271</v>
      </c>
      <c r="C2" s="1" t="s">
        <v>6</v>
      </c>
      <c r="D2">
        <v>566</v>
      </c>
      <c r="E2">
        <v>588</v>
      </c>
      <c r="F2">
        <v>629</v>
      </c>
      <c r="G2">
        <v>666</v>
      </c>
      <c r="H2">
        <f>INT(G2*(1+0.1))</f>
        <v>732</v>
      </c>
      <c r="I2">
        <f>INT(H2*(1+0.12))</f>
        <v>819</v>
      </c>
    </row>
    <row r="3" spans="1:13" ht="12.95" customHeight="1" x14ac:dyDescent="0.2">
      <c r="A3" s="7" t="str">
        <f t="shared" si="1"/>
        <v>AH-98715119</v>
      </c>
      <c r="B3" s="6">
        <v>98715119</v>
      </c>
      <c r="C3" s="1" t="s">
        <v>8</v>
      </c>
      <c r="D3">
        <v>1925</v>
      </c>
      <c r="E3">
        <f>INT(D3*(1+0.03))</f>
        <v>1982</v>
      </c>
      <c r="F3">
        <f>INT(E3*(1+0.03))</f>
        <v>2041</v>
      </c>
      <c r="G3">
        <f>INT(F3*(1+0.07))</f>
        <v>2183</v>
      </c>
      <c r="H3">
        <f>INT(G3*(1+0.07))</f>
        <v>2335</v>
      </c>
      <c r="I3">
        <f>INT(H3*(1+0.08))</f>
        <v>2521</v>
      </c>
      <c r="K3" s="10">
        <v>123</v>
      </c>
      <c r="L3" s="10">
        <v>124</v>
      </c>
      <c r="M3" s="10">
        <v>125</v>
      </c>
    </row>
    <row r="4" spans="1:13" ht="12.95" customHeight="1" x14ac:dyDescent="0.2">
      <c r="A4" s="7" t="str">
        <f t="shared" si="1"/>
        <v>AK-89766379</v>
      </c>
      <c r="B4" s="6">
        <v>89766379</v>
      </c>
      <c r="C4" s="1" t="s">
        <v>7</v>
      </c>
      <c r="D4">
        <v>2296</v>
      </c>
      <c r="E4">
        <f>INT(D4*(1+0.13))</f>
        <v>2594</v>
      </c>
      <c r="F4">
        <f>INT(E4*(1+0.03))</f>
        <v>2671</v>
      </c>
      <c r="G4">
        <v>2884</v>
      </c>
      <c r="H4">
        <f>INT(G4*(1+0.05))</f>
        <v>3028</v>
      </c>
      <c r="I4">
        <v>3118</v>
      </c>
    </row>
    <row r="5" spans="1:13" ht="12.95" customHeight="1" x14ac:dyDescent="0.2">
      <c r="A5" s="7" t="str">
        <f t="shared" si="1"/>
        <v>AM-88874646</v>
      </c>
      <c r="B5" s="6">
        <v>88874646</v>
      </c>
      <c r="C5" s="1" t="s">
        <v>3</v>
      </c>
      <c r="D5">
        <v>788</v>
      </c>
      <c r="E5">
        <f>INT(D5*(1+0.06))</f>
        <v>835</v>
      </c>
      <c r="F5">
        <v>860</v>
      </c>
      <c r="G5">
        <v>954</v>
      </c>
      <c r="H5">
        <v>1078</v>
      </c>
      <c r="I5">
        <v>1110</v>
      </c>
    </row>
    <row r="6" spans="1:13" ht="12.95" customHeight="1" x14ac:dyDescent="0.2">
      <c r="A6" s="7" t="str">
        <f t="shared" si="1"/>
        <v>AN-78309084</v>
      </c>
      <c r="B6" s="6">
        <v>78309084</v>
      </c>
      <c r="C6" s="1" t="s">
        <v>5</v>
      </c>
      <c r="D6">
        <f>INT(2140*(1-0.11))</f>
        <v>1904</v>
      </c>
      <c r="E6">
        <v>2151</v>
      </c>
      <c r="F6">
        <v>2366</v>
      </c>
      <c r="G6">
        <v>2555</v>
      </c>
      <c r="H6">
        <v>2784</v>
      </c>
      <c r="I6">
        <v>2951</v>
      </c>
      <c r="K6" s="5" t="s">
        <v>409</v>
      </c>
    </row>
    <row r="7" spans="1:13" ht="12.95" customHeight="1" x14ac:dyDescent="0.2">
      <c r="A7" s="7" t="str">
        <f t="shared" si="1"/>
        <v>AO-65313012</v>
      </c>
      <c r="B7" s="6">
        <v>65313012</v>
      </c>
      <c r="C7" s="3" t="s">
        <v>1</v>
      </c>
      <c r="D7">
        <f>INT(1360*(1-0.07))</f>
        <v>1264</v>
      </c>
      <c r="E7">
        <v>1339</v>
      </c>
      <c r="F7">
        <v>1486</v>
      </c>
      <c r="G7">
        <v>1545</v>
      </c>
      <c r="H7">
        <v>1745</v>
      </c>
      <c r="I7">
        <v>1919</v>
      </c>
      <c r="K7" s="5" t="s">
        <v>410</v>
      </c>
    </row>
    <row r="8" spans="1:13" ht="12.95" customHeight="1" x14ac:dyDescent="0.2">
      <c r="A8" s="7" t="str">
        <f t="shared" si="1"/>
        <v>ÁR-74443376</v>
      </c>
      <c r="B8" s="6">
        <v>74443376</v>
      </c>
      <c r="C8" s="1" t="s">
        <v>2</v>
      </c>
      <c r="D8">
        <v>2673</v>
      </c>
      <c r="E8">
        <v>2753</v>
      </c>
      <c r="F8">
        <v>2973</v>
      </c>
      <c r="G8">
        <v>3329</v>
      </c>
      <c r="H8">
        <v>3495</v>
      </c>
      <c r="I8">
        <v>3704</v>
      </c>
      <c r="K8" s="5" t="s">
        <v>411</v>
      </c>
    </row>
    <row r="9" spans="1:13" ht="12.95" customHeight="1" x14ac:dyDescent="0.2">
      <c r="A9" s="7" t="str">
        <f t="shared" si="1"/>
        <v>AS-25261447</v>
      </c>
      <c r="B9" s="6">
        <v>25261447</v>
      </c>
      <c r="C9" s="1" t="s">
        <v>4</v>
      </c>
      <c r="D9">
        <f>INT(1470*(1-0.11))</f>
        <v>1308</v>
      </c>
      <c r="E9">
        <v>1438</v>
      </c>
      <c r="F9">
        <v>1553</v>
      </c>
      <c r="G9">
        <f>INT(F9*(1+0.03))</f>
        <v>1599</v>
      </c>
      <c r="H9">
        <v>1662</v>
      </c>
      <c r="I9">
        <f>INT(H9*(1+0.11))</f>
        <v>1844</v>
      </c>
      <c r="K9" s="5" t="s">
        <v>412</v>
      </c>
    </row>
    <row r="10" spans="1:13" ht="12.95" customHeight="1" x14ac:dyDescent="0.2">
      <c r="A10" s="7" t="str">
        <f t="shared" si="1"/>
        <v>BÁ-22010255</v>
      </c>
      <c r="B10" s="6">
        <v>22010255</v>
      </c>
      <c r="C10" s="1" t="s">
        <v>20</v>
      </c>
      <c r="D10">
        <f>INT(2644*(1-0.07))</f>
        <v>2458</v>
      </c>
      <c r="E10">
        <f>INT(D10*(1+0.11))</f>
        <v>2728</v>
      </c>
      <c r="F10">
        <v>3028</v>
      </c>
      <c r="G10">
        <v>3149</v>
      </c>
      <c r="H10">
        <v>3463</v>
      </c>
      <c r="I10">
        <v>3878</v>
      </c>
      <c r="K10" s="5" t="s">
        <v>413</v>
      </c>
    </row>
    <row r="11" spans="1:13" ht="12.95" customHeight="1" x14ac:dyDescent="0.2">
      <c r="A11" s="7" t="str">
        <f t="shared" si="1"/>
        <v>BA-60057851</v>
      </c>
      <c r="B11" s="6">
        <v>60057851</v>
      </c>
      <c r="C11" s="1" t="s">
        <v>32</v>
      </c>
      <c r="D11">
        <v>1240</v>
      </c>
      <c r="E11">
        <f>INT(D11*(1+0.1))</f>
        <v>1364</v>
      </c>
      <c r="F11">
        <f>INT(E11*(1+0.13))</f>
        <v>1541</v>
      </c>
      <c r="G11">
        <v>1633</v>
      </c>
      <c r="H11">
        <v>1681</v>
      </c>
      <c r="I11">
        <v>1781</v>
      </c>
      <c r="K11" s="5" t="s">
        <v>414</v>
      </c>
    </row>
    <row r="12" spans="1:13" ht="12.95" customHeight="1" x14ac:dyDescent="0.2">
      <c r="A12" s="7" t="str">
        <f t="shared" si="1"/>
        <v>BÁ-94251979</v>
      </c>
      <c r="B12" s="6">
        <v>94251979</v>
      </c>
      <c r="C12" s="1" t="s">
        <v>31</v>
      </c>
      <c r="D12">
        <v>2364</v>
      </c>
      <c r="E12">
        <v>2434</v>
      </c>
      <c r="F12">
        <v>2531</v>
      </c>
      <c r="G12">
        <v>2657</v>
      </c>
      <c r="H12">
        <f>INT(G12*(1+0.03))</f>
        <v>2736</v>
      </c>
      <c r="I12">
        <v>2982</v>
      </c>
    </row>
    <row r="13" spans="1:13" ht="12.95" customHeight="1" x14ac:dyDescent="0.2">
      <c r="A13" s="7" t="str">
        <f t="shared" si="1"/>
        <v>BB-11937073</v>
      </c>
      <c r="B13" s="6">
        <v>11937073</v>
      </c>
      <c r="C13" s="1" t="s">
        <v>16</v>
      </c>
      <c r="D13">
        <f>INT(3629*(1-0.06))</f>
        <v>3411</v>
      </c>
      <c r="E13">
        <f>INT(D13*(1+0.05))</f>
        <v>3581</v>
      </c>
      <c r="F13">
        <v>4046</v>
      </c>
      <c r="G13">
        <f>INT(F13*(1+0.13))</f>
        <v>4571</v>
      </c>
      <c r="H13">
        <v>4890</v>
      </c>
      <c r="I13">
        <v>5036</v>
      </c>
      <c r="K13" s="4" t="s">
        <v>434</v>
      </c>
    </row>
    <row r="14" spans="1:13" ht="12.95" customHeight="1" x14ac:dyDescent="0.2">
      <c r="A14" s="7" t="str">
        <f t="shared" si="1"/>
        <v>BB-97423776</v>
      </c>
      <c r="B14" s="6">
        <v>97423776</v>
      </c>
      <c r="C14" s="1" t="s">
        <v>18</v>
      </c>
      <c r="D14">
        <v>3733</v>
      </c>
      <c r="E14">
        <v>3919</v>
      </c>
      <c r="F14">
        <v>4075</v>
      </c>
      <c r="G14">
        <f>INT(F14*(1+0.05))</f>
        <v>4278</v>
      </c>
      <c r="H14">
        <v>4748</v>
      </c>
      <c r="I14">
        <v>5175</v>
      </c>
      <c r="K14" s="4" t="s">
        <v>433</v>
      </c>
    </row>
    <row r="15" spans="1:13" ht="12.95" customHeight="1" x14ac:dyDescent="0.2">
      <c r="A15" s="7" t="str">
        <f t="shared" si="1"/>
        <v>BC-32412203</v>
      </c>
      <c r="B15" s="6">
        <v>32412203</v>
      </c>
      <c r="C15" s="1" t="s">
        <v>9</v>
      </c>
      <c r="D15">
        <v>419</v>
      </c>
      <c r="E15">
        <v>456</v>
      </c>
      <c r="F15">
        <f>INT(E15*(1+0.12))</f>
        <v>510</v>
      </c>
      <c r="G15">
        <v>561</v>
      </c>
      <c r="H15">
        <v>600</v>
      </c>
      <c r="I15">
        <v>618</v>
      </c>
    </row>
    <row r="16" spans="1:13" ht="12.95" customHeight="1" x14ac:dyDescent="0.2">
      <c r="A16" s="7" t="str">
        <f t="shared" si="1"/>
        <v>BF-12618337</v>
      </c>
      <c r="B16" s="6">
        <v>12618337</v>
      </c>
      <c r="C16" s="1" t="s">
        <v>22</v>
      </c>
      <c r="D16">
        <f>INT(2811*(1-0.07))</f>
        <v>2614</v>
      </c>
      <c r="E16">
        <v>2744</v>
      </c>
      <c r="F16">
        <f>INT(E16*(1+0.03))</f>
        <v>2826</v>
      </c>
      <c r="G16">
        <v>3165</v>
      </c>
      <c r="H16">
        <v>3259</v>
      </c>
      <c r="I16">
        <v>3356</v>
      </c>
      <c r="K16" s="4" t="s">
        <v>432</v>
      </c>
    </row>
    <row r="17" spans="1:15" ht="12.95" customHeight="1" x14ac:dyDescent="0.2">
      <c r="A17" s="7" t="str">
        <f t="shared" si="1"/>
        <v>BG-41931073</v>
      </c>
      <c r="B17" s="6">
        <v>41931073</v>
      </c>
      <c r="C17" s="1" t="s">
        <v>29</v>
      </c>
      <c r="D17">
        <v>3349</v>
      </c>
      <c r="E17">
        <v>3449</v>
      </c>
      <c r="F17">
        <v>3897</v>
      </c>
      <c r="G17">
        <v>4286</v>
      </c>
      <c r="H17">
        <v>4714</v>
      </c>
      <c r="I17">
        <v>5185</v>
      </c>
    </row>
    <row r="18" spans="1:15" ht="12.95" customHeight="1" x14ac:dyDescent="0.2">
      <c r="A18" s="7" t="str">
        <f t="shared" si="1"/>
        <v>BH-45557331</v>
      </c>
      <c r="B18" s="6">
        <v>45557331</v>
      </c>
      <c r="C18" s="1" t="s">
        <v>15</v>
      </c>
      <c r="D18">
        <f>INT(2512*(1-0.11))</f>
        <v>2235</v>
      </c>
      <c r="E18">
        <f>INT(D18*(1+0.09))</f>
        <v>2436</v>
      </c>
      <c r="F18">
        <v>2606</v>
      </c>
      <c r="G18">
        <v>2892</v>
      </c>
      <c r="H18">
        <v>3007</v>
      </c>
      <c r="I18">
        <v>3097</v>
      </c>
    </row>
    <row r="19" spans="1:15" ht="12.95" customHeight="1" x14ac:dyDescent="0.2">
      <c r="A19" s="7" t="str">
        <f t="shared" si="1"/>
        <v>BK-52495283</v>
      </c>
      <c r="B19" s="6">
        <v>52495283</v>
      </c>
      <c r="C19" s="1" t="s">
        <v>10</v>
      </c>
      <c r="D19">
        <f>INT(2186*(1-0.03))</f>
        <v>2120</v>
      </c>
      <c r="E19">
        <v>2247</v>
      </c>
      <c r="F19">
        <v>2516</v>
      </c>
      <c r="G19">
        <v>2666</v>
      </c>
      <c r="H19">
        <v>2985</v>
      </c>
      <c r="I19">
        <v>3223</v>
      </c>
      <c r="M19" s="9" t="s">
        <v>405</v>
      </c>
      <c r="N19" s="9" t="s">
        <v>406</v>
      </c>
      <c r="O19" s="9" t="s">
        <v>407</v>
      </c>
    </row>
    <row r="20" spans="1:15" ht="12.95" customHeight="1" x14ac:dyDescent="0.2">
      <c r="A20" s="7" t="str">
        <f t="shared" si="1"/>
        <v>BL-75914887</v>
      </c>
      <c r="B20" s="6">
        <v>75914887</v>
      </c>
      <c r="C20" s="1" t="s">
        <v>27</v>
      </c>
      <c r="D20">
        <v>2962</v>
      </c>
      <c r="E20">
        <v>3139</v>
      </c>
      <c r="F20">
        <v>3484</v>
      </c>
      <c r="G20">
        <f>INT(F20*(1+0.13))</f>
        <v>3936</v>
      </c>
      <c r="H20">
        <v>4093</v>
      </c>
      <c r="I20">
        <v>4543</v>
      </c>
      <c r="L20" s="8" t="s">
        <v>403</v>
      </c>
    </row>
    <row r="21" spans="1:15" ht="12.95" customHeight="1" x14ac:dyDescent="0.2">
      <c r="A21" s="7" t="str">
        <f t="shared" si="1"/>
        <v>BM-12334474</v>
      </c>
      <c r="B21" s="6">
        <v>12334474</v>
      </c>
      <c r="C21" s="1" t="s">
        <v>23</v>
      </c>
      <c r="D21">
        <v>1048</v>
      </c>
      <c r="E21">
        <f>INT(D21*(1+0.12))</f>
        <v>1173</v>
      </c>
      <c r="F21">
        <v>1302</v>
      </c>
      <c r="G21">
        <f>INT(F21*(1+0.03))</f>
        <v>1341</v>
      </c>
      <c r="H21">
        <v>1461</v>
      </c>
      <c r="I21">
        <v>1519</v>
      </c>
      <c r="L21" s="8" t="s">
        <v>404</v>
      </c>
    </row>
    <row r="22" spans="1:15" ht="12.95" customHeight="1" x14ac:dyDescent="0.2">
      <c r="A22" s="7" t="str">
        <f t="shared" si="1"/>
        <v>BM-76414358</v>
      </c>
      <c r="B22" s="6">
        <v>76414358</v>
      </c>
      <c r="C22" s="1" t="s">
        <v>19</v>
      </c>
      <c r="D22">
        <f>INT(3161*(1-0.09))</f>
        <v>2876</v>
      </c>
      <c r="E22">
        <f>INT(D22*(1+0.09))</f>
        <v>3134</v>
      </c>
      <c r="F22">
        <f>INT(E22*(1+0.07))</f>
        <v>3353</v>
      </c>
      <c r="G22">
        <v>3621</v>
      </c>
      <c r="H22">
        <f>INT(G22*(1+0.11))</f>
        <v>4019</v>
      </c>
      <c r="I22">
        <v>4260</v>
      </c>
    </row>
    <row r="23" spans="1:15" ht="12.95" customHeight="1" x14ac:dyDescent="0.2">
      <c r="A23" s="7" t="str">
        <f t="shared" si="1"/>
        <v>BN-15750427</v>
      </c>
      <c r="B23" s="6">
        <v>15750427</v>
      </c>
      <c r="C23" s="1" t="s">
        <v>12</v>
      </c>
      <c r="D23">
        <v>1802</v>
      </c>
      <c r="E23">
        <v>2036</v>
      </c>
      <c r="F23">
        <f>INT(E23*(1+0.03))</f>
        <v>2097</v>
      </c>
      <c r="G23">
        <f>INT(F23*(1+0.07))</f>
        <v>2243</v>
      </c>
      <c r="H23">
        <v>2355</v>
      </c>
      <c r="I23">
        <f>INT(H23*(1+0.03))</f>
        <v>2425</v>
      </c>
    </row>
    <row r="24" spans="1:15" ht="12.95" customHeight="1" x14ac:dyDescent="0.2">
      <c r="A24" s="7" t="str">
        <f t="shared" si="1"/>
        <v>BO-41625049</v>
      </c>
      <c r="B24" s="6">
        <v>41625049</v>
      </c>
      <c r="C24" s="1" t="s">
        <v>13</v>
      </c>
      <c r="D24">
        <v>2927</v>
      </c>
      <c r="E24">
        <v>3044</v>
      </c>
      <c r="F24">
        <f>INT(E24*(1+0.03))</f>
        <v>3135</v>
      </c>
      <c r="G24">
        <v>3448</v>
      </c>
      <c r="H24">
        <v>3585</v>
      </c>
      <c r="I24">
        <f>INT(H24*(1+0.03))</f>
        <v>3692</v>
      </c>
      <c r="K24" s="4" t="s">
        <v>415</v>
      </c>
    </row>
    <row r="25" spans="1:15" ht="12.95" customHeight="1" x14ac:dyDescent="0.2">
      <c r="A25" s="7" t="str">
        <f t="shared" si="1"/>
        <v>BO-86796653</v>
      </c>
      <c r="B25" s="6">
        <v>86796653</v>
      </c>
      <c r="C25" s="1" t="s">
        <v>21</v>
      </c>
      <c r="D25">
        <f>INT(932*(1-0.13))</f>
        <v>810</v>
      </c>
      <c r="E25">
        <f>INT(D25*(1+0.12))</f>
        <v>907</v>
      </c>
      <c r="F25">
        <f>INT(E25*(1+0.05))</f>
        <v>952</v>
      </c>
      <c r="G25">
        <v>999</v>
      </c>
      <c r="H25">
        <v>1038</v>
      </c>
      <c r="I25">
        <v>1110</v>
      </c>
    </row>
    <row r="26" spans="1:15" ht="12.95" customHeight="1" x14ac:dyDescent="0.2">
      <c r="A26" s="7" t="str">
        <f t="shared" si="1"/>
        <v>BP-75420811</v>
      </c>
      <c r="B26" s="6">
        <v>75420811</v>
      </c>
      <c r="C26" s="1" t="s">
        <v>25</v>
      </c>
      <c r="D26">
        <f>INT(3453*(1-0.07))</f>
        <v>3211</v>
      </c>
      <c r="E26">
        <v>3564</v>
      </c>
      <c r="F26">
        <f>INT(E26*(1+0.1))</f>
        <v>3920</v>
      </c>
      <c r="G26">
        <v>4233</v>
      </c>
      <c r="H26">
        <f>INT(G26*(1+0.04))</f>
        <v>4402</v>
      </c>
      <c r="I26">
        <f>INT(H26*(1+0.04))</f>
        <v>4578</v>
      </c>
      <c r="K26" s="5" t="s">
        <v>408</v>
      </c>
    </row>
    <row r="27" spans="1:15" ht="12.95" customHeight="1" x14ac:dyDescent="0.2">
      <c r="A27" s="7" t="str">
        <f t="shared" si="1"/>
        <v>BS-15504855</v>
      </c>
      <c r="B27" s="6">
        <v>15504855</v>
      </c>
      <c r="C27" s="1" t="s">
        <v>17</v>
      </c>
      <c r="D27">
        <v>513</v>
      </c>
      <c r="E27">
        <v>574</v>
      </c>
      <c r="F27">
        <v>608</v>
      </c>
      <c r="G27">
        <v>668</v>
      </c>
      <c r="H27">
        <v>734</v>
      </c>
      <c r="I27">
        <v>792</v>
      </c>
    </row>
    <row r="28" spans="1:15" ht="12.95" customHeight="1" x14ac:dyDescent="0.2">
      <c r="A28" s="7" t="str">
        <f t="shared" si="1"/>
        <v>BS-55713416</v>
      </c>
      <c r="B28" s="6">
        <v>55713416</v>
      </c>
      <c r="C28" s="1" t="s">
        <v>24</v>
      </c>
      <c r="D28">
        <f>INT(2402*(1-0.05))</f>
        <v>2281</v>
      </c>
      <c r="E28">
        <v>2463</v>
      </c>
      <c r="F28">
        <v>2783</v>
      </c>
      <c r="G28">
        <v>3116</v>
      </c>
      <c r="H28">
        <f>INT(G28*(1+0.11))</f>
        <v>3458</v>
      </c>
      <c r="I28">
        <v>3872</v>
      </c>
    </row>
    <row r="29" spans="1:15" ht="12.95" customHeight="1" x14ac:dyDescent="0.2">
      <c r="A29" s="7" t="str">
        <f t="shared" si="1"/>
        <v>BT-25315368</v>
      </c>
      <c r="B29" s="6">
        <v>25315368</v>
      </c>
      <c r="C29" s="1" t="s">
        <v>14</v>
      </c>
      <c r="D29">
        <v>1990</v>
      </c>
      <c r="E29">
        <v>2208</v>
      </c>
      <c r="F29">
        <v>2406</v>
      </c>
      <c r="G29">
        <v>2670</v>
      </c>
      <c r="H29">
        <f>INT(G29*(1+0.03))</f>
        <v>2750</v>
      </c>
      <c r="I29">
        <v>2915</v>
      </c>
    </row>
    <row r="30" spans="1:15" ht="12.95" customHeight="1" x14ac:dyDescent="0.2">
      <c r="A30" s="7" t="str">
        <f t="shared" si="1"/>
        <v>BT-33325133</v>
      </c>
      <c r="B30" s="6">
        <v>33325133</v>
      </c>
      <c r="C30" s="1" t="s">
        <v>28</v>
      </c>
      <c r="D30">
        <f>INT(3474*(1-0.05))</f>
        <v>3300</v>
      </c>
      <c r="E30">
        <v>3729</v>
      </c>
      <c r="F30">
        <v>3878</v>
      </c>
      <c r="G30">
        <v>4110</v>
      </c>
      <c r="H30">
        <v>4397</v>
      </c>
      <c r="I30">
        <v>4704</v>
      </c>
    </row>
    <row r="31" spans="1:15" ht="12.95" customHeight="1" x14ac:dyDescent="0.2">
      <c r="A31" s="7" t="str">
        <f t="shared" si="1"/>
        <v>BT-44032765</v>
      </c>
      <c r="B31" s="6">
        <v>44032765</v>
      </c>
      <c r="C31" s="1" t="s">
        <v>26</v>
      </c>
      <c r="D31">
        <f>INT(1177*(1-0.1))</f>
        <v>1059</v>
      </c>
      <c r="E31">
        <v>1101</v>
      </c>
      <c r="F31">
        <f>INT(E31*(1+0.11))</f>
        <v>1222</v>
      </c>
      <c r="G31">
        <f>INT(F31*(1+0.11))</f>
        <v>1356</v>
      </c>
      <c r="H31">
        <v>1437</v>
      </c>
      <c r="I31">
        <v>1566</v>
      </c>
    </row>
    <row r="32" spans="1:15" ht="12.95" customHeight="1" x14ac:dyDescent="0.2">
      <c r="A32" s="7" t="str">
        <f t="shared" si="1"/>
        <v>BT-97561262</v>
      </c>
      <c r="B32" s="6">
        <v>97561262</v>
      </c>
      <c r="C32" s="1" t="s">
        <v>11</v>
      </c>
      <c r="D32">
        <f>INT(3280*(1-0.1))</f>
        <v>2952</v>
      </c>
      <c r="E32">
        <v>3335</v>
      </c>
      <c r="F32">
        <f>INT(E32*(1+0.03))</f>
        <v>3435</v>
      </c>
      <c r="G32">
        <v>3709</v>
      </c>
      <c r="H32">
        <v>4116</v>
      </c>
      <c r="I32">
        <v>4321</v>
      </c>
    </row>
    <row r="33" spans="1:9" ht="12.95" customHeight="1" x14ac:dyDescent="0.2">
      <c r="A33" s="7" t="str">
        <f t="shared" si="1"/>
        <v>BV-84383732</v>
      </c>
      <c r="B33" s="6">
        <v>84383732</v>
      </c>
      <c r="C33" s="1" t="s">
        <v>30</v>
      </c>
      <c r="D33">
        <v>889</v>
      </c>
      <c r="E33">
        <f>INT(D33*(1+0.06))</f>
        <v>942</v>
      </c>
      <c r="F33">
        <v>970</v>
      </c>
      <c r="G33">
        <f>INT(F33*(1+0.04))</f>
        <v>1008</v>
      </c>
      <c r="H33">
        <v>1108</v>
      </c>
      <c r="I33">
        <v>1229</v>
      </c>
    </row>
    <row r="34" spans="1:9" ht="12.95" customHeight="1" x14ac:dyDescent="0.2">
      <c r="A34" s="7" t="str">
        <f t="shared" si="1"/>
        <v>CA-10992330</v>
      </c>
      <c r="B34" s="6">
        <v>10992330</v>
      </c>
      <c r="C34" s="1" t="s">
        <v>36</v>
      </c>
      <c r="D34">
        <f>INT(743*(1-0.06))</f>
        <v>698</v>
      </c>
      <c r="E34">
        <v>746</v>
      </c>
      <c r="F34">
        <v>768</v>
      </c>
      <c r="G34">
        <v>852</v>
      </c>
      <c r="H34">
        <v>886</v>
      </c>
      <c r="I34">
        <v>1001</v>
      </c>
    </row>
    <row r="35" spans="1:9" ht="12.95" customHeight="1" x14ac:dyDescent="0.2">
      <c r="A35" s="7" t="str">
        <f t="shared" si="1"/>
        <v>CA-68159297</v>
      </c>
      <c r="B35" s="6">
        <v>68159297</v>
      </c>
      <c r="C35" s="1" t="s">
        <v>41</v>
      </c>
      <c r="D35">
        <v>3884</v>
      </c>
      <c r="E35">
        <v>4388</v>
      </c>
      <c r="F35">
        <v>4695</v>
      </c>
      <c r="G35">
        <f>INT(F35*(1+0.11))</f>
        <v>5211</v>
      </c>
      <c r="H35">
        <f>INT(G35*(1+0.08))</f>
        <v>5627</v>
      </c>
      <c r="I35">
        <v>6245</v>
      </c>
    </row>
    <row r="36" spans="1:9" ht="12.95" customHeight="1" x14ac:dyDescent="0.2">
      <c r="A36" s="7" t="str">
        <f t="shared" si="1"/>
        <v>CC-47600827</v>
      </c>
      <c r="B36" s="6">
        <v>47600827</v>
      </c>
      <c r="C36" s="1" t="s">
        <v>33</v>
      </c>
      <c r="D36">
        <v>4032</v>
      </c>
      <c r="E36" t="s">
        <v>402</v>
      </c>
      <c r="F36" t="s">
        <v>402</v>
      </c>
      <c r="G36">
        <v>5363</v>
      </c>
      <c r="H36">
        <v>5631</v>
      </c>
      <c r="I36">
        <f>INT(H36*(1+0.06))</f>
        <v>5968</v>
      </c>
    </row>
    <row r="37" spans="1:9" ht="12.95" customHeight="1" x14ac:dyDescent="0.2">
      <c r="A37" s="7" t="str">
        <f t="shared" si="1"/>
        <v>CE-43847832</v>
      </c>
      <c r="B37" s="6">
        <v>43847832</v>
      </c>
      <c r="C37" s="1" t="s">
        <v>39</v>
      </c>
      <c r="D37">
        <v>4066</v>
      </c>
      <c r="E37">
        <v>4431</v>
      </c>
      <c r="F37">
        <v>4918</v>
      </c>
      <c r="G37">
        <f>INT(F37*(1+0.05))</f>
        <v>5163</v>
      </c>
      <c r="H37">
        <v>5317</v>
      </c>
      <c r="I37">
        <v>5582</v>
      </c>
    </row>
    <row r="38" spans="1:9" ht="12.95" customHeight="1" x14ac:dyDescent="0.2">
      <c r="A38" s="7" t="str">
        <f t="shared" si="1"/>
        <v>CG-71074619</v>
      </c>
      <c r="B38" s="6">
        <v>71074619</v>
      </c>
      <c r="C38" s="1" t="s">
        <v>35</v>
      </c>
      <c r="D38">
        <f>INT(3025*(1-0.13))</f>
        <v>2631</v>
      </c>
      <c r="E38">
        <f>INT(D38*(1+0.12))</f>
        <v>2946</v>
      </c>
      <c r="F38">
        <v>3152</v>
      </c>
      <c r="G38">
        <v>3309</v>
      </c>
      <c r="H38">
        <v>3408</v>
      </c>
      <c r="I38">
        <v>3680</v>
      </c>
    </row>
    <row r="39" spans="1:9" ht="12.95" customHeight="1" x14ac:dyDescent="0.2">
      <c r="A39" s="7" t="str">
        <f t="shared" si="1"/>
        <v>CH-78842923</v>
      </c>
      <c r="B39" s="6">
        <v>78842923</v>
      </c>
      <c r="C39" s="1" t="s">
        <v>42</v>
      </c>
      <c r="D39">
        <f>INT(1904*(1-0.07))</f>
        <v>1770</v>
      </c>
      <c r="E39">
        <v>1911</v>
      </c>
      <c r="F39">
        <v>2025</v>
      </c>
      <c r="G39">
        <f>INT(F39*(1+0.09))</f>
        <v>2207</v>
      </c>
      <c r="H39">
        <v>2295</v>
      </c>
      <c r="I39">
        <v>2524</v>
      </c>
    </row>
    <row r="40" spans="1:9" ht="12.95" customHeight="1" x14ac:dyDescent="0.2">
      <c r="A40" s="7" t="str">
        <f t="shared" si="1"/>
        <v>CI-96108065</v>
      </c>
      <c r="B40" s="6">
        <v>96108065</v>
      </c>
      <c r="C40" s="1" t="s">
        <v>43</v>
      </c>
      <c r="D40">
        <v>2917</v>
      </c>
      <c r="E40">
        <v>3150</v>
      </c>
      <c r="F40">
        <v>3528</v>
      </c>
      <c r="G40">
        <v>3986</v>
      </c>
      <c r="H40">
        <f>INT(G40*(1+0.11))</f>
        <v>4424</v>
      </c>
      <c r="I40">
        <v>4954</v>
      </c>
    </row>
    <row r="41" spans="1:9" ht="12.95" customHeight="1" x14ac:dyDescent="0.2">
      <c r="A41" s="7" t="str">
        <f t="shared" si="1"/>
        <v>CK-95144468</v>
      </c>
      <c r="B41" s="6">
        <v>95144468</v>
      </c>
      <c r="C41" s="1" t="s">
        <v>34</v>
      </c>
      <c r="D41">
        <v>3129</v>
      </c>
      <c r="E41">
        <v>3285</v>
      </c>
      <c r="F41">
        <v>3514</v>
      </c>
      <c r="G41">
        <v>3724</v>
      </c>
      <c r="H41">
        <v>4059</v>
      </c>
      <c r="I41">
        <v>4343</v>
      </c>
    </row>
    <row r="42" spans="1:9" ht="12.95" customHeight="1" x14ac:dyDescent="0.2">
      <c r="A42" s="7" t="str">
        <f t="shared" si="1"/>
        <v>CM-74148739</v>
      </c>
      <c r="B42" s="6">
        <v>74148739</v>
      </c>
      <c r="C42" s="1" t="s">
        <v>38</v>
      </c>
      <c r="D42">
        <f>INT(2785*(1-0.06))</f>
        <v>2617</v>
      </c>
      <c r="E42">
        <v>2957</v>
      </c>
      <c r="F42">
        <v>3075</v>
      </c>
      <c r="G42">
        <f>INT(F42*(1+0.12))</f>
        <v>3444</v>
      </c>
      <c r="H42">
        <v>3857</v>
      </c>
      <c r="I42">
        <v>4358</v>
      </c>
    </row>
    <row r="43" spans="1:9" ht="12.95" customHeight="1" x14ac:dyDescent="0.2">
      <c r="A43" s="7" t="str">
        <f t="shared" si="1"/>
        <v>CR-50915249</v>
      </c>
      <c r="B43" s="6">
        <v>50915249</v>
      </c>
      <c r="C43" s="1" t="s">
        <v>45</v>
      </c>
      <c r="D43">
        <f>INT(3163*(1-0.12))</f>
        <v>2783</v>
      </c>
      <c r="E43">
        <v>3144</v>
      </c>
      <c r="F43">
        <f>INT(E43*(1+0.12))</f>
        <v>3521</v>
      </c>
      <c r="G43">
        <v>3802</v>
      </c>
      <c r="H43">
        <v>4296</v>
      </c>
      <c r="I43">
        <v>4424</v>
      </c>
    </row>
    <row r="44" spans="1:9" ht="12.95" customHeight="1" x14ac:dyDescent="0.2">
      <c r="A44" s="7" t="str">
        <f t="shared" si="1"/>
        <v>CR-88840477</v>
      </c>
      <c r="B44" s="6">
        <v>88840477</v>
      </c>
      <c r="C44" s="1" t="s">
        <v>44</v>
      </c>
      <c r="D44">
        <f>INT(1992*(1-0.12))</f>
        <v>1752</v>
      </c>
      <c r="E44">
        <v>1874</v>
      </c>
      <c r="F44">
        <v>2042</v>
      </c>
      <c r="G44">
        <v>2164</v>
      </c>
      <c r="H44">
        <v>2337</v>
      </c>
      <c r="I44">
        <v>2430</v>
      </c>
    </row>
    <row r="45" spans="1:9" ht="12.95" customHeight="1" x14ac:dyDescent="0.2">
      <c r="A45" s="7" t="str">
        <f t="shared" si="1"/>
        <v>CV-41796508</v>
      </c>
      <c r="B45" s="6">
        <v>41796508</v>
      </c>
      <c r="C45" s="1" t="s">
        <v>37</v>
      </c>
      <c r="D45">
        <f>INT(1508*(1-0.07))</f>
        <v>1402</v>
      </c>
      <c r="E45">
        <v>1500</v>
      </c>
      <c r="F45">
        <v>1680</v>
      </c>
      <c r="G45">
        <v>1864</v>
      </c>
      <c r="H45">
        <v>1975</v>
      </c>
      <c r="I45">
        <f>INT(H45*(1+0.04))</f>
        <v>2054</v>
      </c>
    </row>
    <row r="46" spans="1:9" ht="12.95" customHeight="1" x14ac:dyDescent="0.2">
      <c r="A46" s="7" t="str">
        <f t="shared" si="1"/>
        <v>CS-88808302</v>
      </c>
      <c r="B46" s="6">
        <v>88808302</v>
      </c>
      <c r="C46" s="1" t="s">
        <v>40</v>
      </c>
      <c r="D46">
        <f>INT(2335*(1-0.1))</f>
        <v>2101</v>
      </c>
      <c r="E46">
        <v>2206</v>
      </c>
      <c r="F46">
        <f>INT(E46*(1+0.09))</f>
        <v>2404</v>
      </c>
      <c r="G46">
        <v>2596</v>
      </c>
      <c r="H46">
        <v>2829</v>
      </c>
      <c r="I46">
        <v>2970</v>
      </c>
    </row>
    <row r="47" spans="1:9" ht="12.95" customHeight="1" x14ac:dyDescent="0.2">
      <c r="A47" s="7" t="str">
        <f t="shared" si="1"/>
        <v>DE-66130712</v>
      </c>
      <c r="B47" s="6">
        <v>66130712</v>
      </c>
      <c r="C47" s="1" t="s">
        <v>46</v>
      </c>
      <c r="D47">
        <f>INT(2857*(1-0.1))</f>
        <v>2571</v>
      </c>
      <c r="E47">
        <f>INT(D47*(1+0.04))</f>
        <v>2673</v>
      </c>
      <c r="F47">
        <f>INT(E47*(1+0.09))</f>
        <v>2913</v>
      </c>
      <c r="G47">
        <f>INT(F47*(1+0.04))</f>
        <v>3029</v>
      </c>
      <c r="H47">
        <v>3422</v>
      </c>
      <c r="I47">
        <v>3764</v>
      </c>
    </row>
    <row r="48" spans="1:9" ht="12.95" customHeight="1" x14ac:dyDescent="0.2">
      <c r="A48" s="7" t="str">
        <f t="shared" si="1"/>
        <v>DF-59956938</v>
      </c>
      <c r="B48" s="6">
        <v>59956938</v>
      </c>
      <c r="C48" s="1" t="s">
        <v>47</v>
      </c>
      <c r="D48">
        <f>INT(3847*(1-0.08))</f>
        <v>3539</v>
      </c>
      <c r="E48">
        <v>3715</v>
      </c>
      <c r="F48">
        <v>3937</v>
      </c>
      <c r="G48">
        <v>4291</v>
      </c>
      <c r="H48">
        <f>INT(G48*(1+0.12))</f>
        <v>4805</v>
      </c>
      <c r="I48">
        <v>5237</v>
      </c>
    </row>
    <row r="49" spans="1:9" ht="12.95" customHeight="1" x14ac:dyDescent="0.2">
      <c r="A49" s="7" t="str">
        <f t="shared" si="1"/>
        <v>DF-68961125</v>
      </c>
      <c r="B49" s="6">
        <v>68961125</v>
      </c>
      <c r="C49" s="1" t="s">
        <v>48</v>
      </c>
      <c r="D49">
        <f>INT(3533*(1-0.04))</f>
        <v>3391</v>
      </c>
      <c r="E49">
        <f>INT(D49*(1+0.1))</f>
        <v>3730</v>
      </c>
      <c r="F49">
        <v>3916</v>
      </c>
      <c r="G49">
        <f>INT(F49*(1+0.05))</f>
        <v>4111</v>
      </c>
      <c r="H49">
        <v>4316</v>
      </c>
      <c r="I49">
        <f>INT(H49*(1+0.11))</f>
        <v>4790</v>
      </c>
    </row>
    <row r="50" spans="1:9" ht="12.95" customHeight="1" x14ac:dyDescent="0.2">
      <c r="A50" s="7" t="str">
        <f t="shared" si="1"/>
        <v>DG-39555002</v>
      </c>
      <c r="B50" s="6">
        <v>39555002</v>
      </c>
      <c r="C50" s="1" t="s">
        <v>52</v>
      </c>
      <c r="D50">
        <f>INT(4113*(1-0.03))</f>
        <v>3989</v>
      </c>
      <c r="E50">
        <v>4348</v>
      </c>
      <c r="F50">
        <f>INT(E50*(1+0.03))</f>
        <v>4478</v>
      </c>
      <c r="G50">
        <v>4791</v>
      </c>
      <c r="H50">
        <v>5174</v>
      </c>
      <c r="I50">
        <v>5329</v>
      </c>
    </row>
    <row r="51" spans="1:9" ht="12.95" customHeight="1" x14ac:dyDescent="0.2">
      <c r="A51" s="7" t="str">
        <f t="shared" si="1"/>
        <v>DJ-86905119</v>
      </c>
      <c r="B51" s="6">
        <v>86905119</v>
      </c>
      <c r="C51" s="1" t="s">
        <v>49</v>
      </c>
      <c r="D51">
        <f>INT(2172*(1-0.13))</f>
        <v>1889</v>
      </c>
      <c r="E51">
        <f>INT(D51*(1+0.09))</f>
        <v>2059</v>
      </c>
      <c r="F51">
        <v>2161</v>
      </c>
      <c r="G51">
        <v>2290</v>
      </c>
      <c r="H51">
        <f>INT(G51*(1+0.12))</f>
        <v>2564</v>
      </c>
      <c r="I51">
        <f>INT(H51*(1+0.09))</f>
        <v>2794</v>
      </c>
    </row>
    <row r="52" spans="1:9" ht="12.95" customHeight="1" x14ac:dyDescent="0.2">
      <c r="A52" s="7" t="str">
        <f t="shared" si="1"/>
        <v>DK-49113261</v>
      </c>
      <c r="B52" s="6">
        <v>49113261</v>
      </c>
      <c r="C52" s="1" t="s">
        <v>53</v>
      </c>
      <c r="D52">
        <v>518</v>
      </c>
      <c r="E52">
        <v>543</v>
      </c>
      <c r="F52">
        <f>INT(E52*(1+0.09))</f>
        <v>591</v>
      </c>
      <c r="G52">
        <f>INT(F52*(1+0.09))</f>
        <v>644</v>
      </c>
      <c r="H52">
        <f>INT(G52*(1+0.04))</f>
        <v>669</v>
      </c>
      <c r="I52">
        <v>735</v>
      </c>
    </row>
    <row r="53" spans="1:9" ht="12.95" customHeight="1" x14ac:dyDescent="0.2">
      <c r="A53" s="7" t="str">
        <f t="shared" si="1"/>
        <v>DM-47329249</v>
      </c>
      <c r="B53" s="6">
        <v>47329249</v>
      </c>
      <c r="C53" s="1" t="s">
        <v>51</v>
      </c>
      <c r="D53">
        <f>INT(3125*(1-0.13))</f>
        <v>2718</v>
      </c>
      <c r="E53">
        <v>2989</v>
      </c>
      <c r="F53">
        <v>3078</v>
      </c>
      <c r="G53">
        <f>INT(F53*(1+0.07))</f>
        <v>3293</v>
      </c>
      <c r="H53">
        <v>3688</v>
      </c>
      <c r="I53">
        <v>3909</v>
      </c>
    </row>
    <row r="54" spans="1:9" ht="12.95" customHeight="1" x14ac:dyDescent="0.2">
      <c r="A54" s="7" t="str">
        <f t="shared" si="1"/>
        <v>DP-27635418</v>
      </c>
      <c r="B54" s="6">
        <v>27635418</v>
      </c>
      <c r="C54" s="1" t="s">
        <v>54</v>
      </c>
      <c r="D54">
        <f>INT(1618*(1-0.12))</f>
        <v>1423</v>
      </c>
      <c r="E54">
        <v>1579</v>
      </c>
      <c r="F54">
        <f>INT(E54*(1+0.1))</f>
        <v>1736</v>
      </c>
      <c r="G54">
        <f>INT(F54*(1+0.12))</f>
        <v>1944</v>
      </c>
      <c r="H54">
        <v>2060</v>
      </c>
      <c r="I54">
        <v>2286</v>
      </c>
    </row>
    <row r="55" spans="1:9" ht="12.95" customHeight="1" x14ac:dyDescent="0.2">
      <c r="A55" s="7" t="str">
        <f t="shared" si="1"/>
        <v>DR-51990909</v>
      </c>
      <c r="B55" s="6">
        <v>51990909</v>
      </c>
      <c r="C55" s="1" t="s">
        <v>50</v>
      </c>
      <c r="D55">
        <f>INT(2184*(1-0.08))</f>
        <v>2009</v>
      </c>
      <c r="E55">
        <v>2270</v>
      </c>
      <c r="F55">
        <v>2519</v>
      </c>
      <c r="G55">
        <f>INT(F55*(1+0.12))</f>
        <v>2821</v>
      </c>
      <c r="H55">
        <f>INT(G55*(1+0.11))</f>
        <v>3131</v>
      </c>
      <c r="I55">
        <v>3506</v>
      </c>
    </row>
    <row r="56" spans="1:9" ht="12.95" customHeight="1" x14ac:dyDescent="0.2">
      <c r="A56" s="7" t="str">
        <f t="shared" si="1"/>
        <v>DR-84925537</v>
      </c>
      <c r="B56" s="6">
        <v>84925537</v>
      </c>
      <c r="C56" s="1" t="s">
        <v>55</v>
      </c>
      <c r="D56">
        <f>INT(1550*(1-0.1))</f>
        <v>1395</v>
      </c>
      <c r="E56">
        <f>INT(D56*(1+0.04))</f>
        <v>1450</v>
      </c>
      <c r="F56">
        <f>INT(E56*(1+0.11))</f>
        <v>1609</v>
      </c>
      <c r="G56">
        <v>1705</v>
      </c>
      <c r="H56">
        <v>1926</v>
      </c>
      <c r="I56">
        <v>2176</v>
      </c>
    </row>
    <row r="57" spans="1:9" ht="12.95" customHeight="1" x14ac:dyDescent="0.2">
      <c r="A57" s="7" t="str">
        <f t="shared" si="1"/>
        <v>EA-66282909</v>
      </c>
      <c r="B57" s="6">
        <v>66282909</v>
      </c>
      <c r="C57" s="1" t="s">
        <v>61</v>
      </c>
      <c r="D57">
        <v>1308</v>
      </c>
      <c r="E57">
        <v>1399</v>
      </c>
      <c r="F57">
        <v>1566</v>
      </c>
      <c r="G57">
        <v>1675</v>
      </c>
      <c r="H57">
        <v>1892</v>
      </c>
      <c r="I57">
        <v>2119</v>
      </c>
    </row>
    <row r="58" spans="1:9" ht="12.95" customHeight="1" x14ac:dyDescent="0.2">
      <c r="A58" s="7" t="str">
        <f t="shared" si="1"/>
        <v>EF-27775972</v>
      </c>
      <c r="B58" s="6">
        <v>27775972</v>
      </c>
      <c r="C58" s="1" t="s">
        <v>57</v>
      </c>
      <c r="D58">
        <v>1741</v>
      </c>
      <c r="E58">
        <v>1967</v>
      </c>
      <c r="F58">
        <v>2026</v>
      </c>
      <c r="G58">
        <f>INT(F58*(1+0.05))</f>
        <v>2127</v>
      </c>
      <c r="H58">
        <f>INT(G58*(1+0.13))</f>
        <v>2403</v>
      </c>
      <c r="I58">
        <v>2499</v>
      </c>
    </row>
    <row r="59" spans="1:9" ht="12.95" customHeight="1" x14ac:dyDescent="0.2">
      <c r="A59" s="7" t="str">
        <f t="shared" si="1"/>
        <v>EG-46440517</v>
      </c>
      <c r="B59" s="6">
        <v>46440517</v>
      </c>
      <c r="C59" s="1" t="s">
        <v>58</v>
      </c>
      <c r="D59">
        <f>INT(4016*(1-0.1))</f>
        <v>3614</v>
      </c>
      <c r="E59">
        <f>INT(D59*(1+0.1))</f>
        <v>3975</v>
      </c>
      <c r="F59">
        <v>4213</v>
      </c>
      <c r="G59">
        <f>INT(F59*(1+0.06))</f>
        <v>4465</v>
      </c>
      <c r="H59">
        <v>4866</v>
      </c>
      <c r="I59">
        <v>5060</v>
      </c>
    </row>
    <row r="60" spans="1:9" ht="12.95" customHeight="1" x14ac:dyDescent="0.2">
      <c r="A60" s="7" t="str">
        <f t="shared" si="1"/>
        <v>EJ-63154728</v>
      </c>
      <c r="B60" s="6">
        <v>63154728</v>
      </c>
      <c r="C60" s="1" t="s">
        <v>56</v>
      </c>
      <c r="D60">
        <f>INT(964*(1-0.08))</f>
        <v>886</v>
      </c>
      <c r="E60" t="s">
        <v>402</v>
      </c>
      <c r="F60">
        <v>975</v>
      </c>
      <c r="G60">
        <f>INT(F60*(1+0.12))</f>
        <v>1092</v>
      </c>
      <c r="H60">
        <f>INT(G60*(1+0.13))</f>
        <v>1233</v>
      </c>
      <c r="I60">
        <f>INT(H60*(1+0.12))</f>
        <v>1380</v>
      </c>
    </row>
    <row r="61" spans="1:9" ht="12.95" customHeight="1" x14ac:dyDescent="0.2">
      <c r="A61" s="7" t="str">
        <f t="shared" si="1"/>
        <v>EM-14834139</v>
      </c>
      <c r="B61" s="6">
        <v>14834139</v>
      </c>
      <c r="C61" s="1" t="s">
        <v>60</v>
      </c>
      <c r="D61">
        <f>INT(2223*(1-0.12))</f>
        <v>1956</v>
      </c>
      <c r="E61">
        <v>2210</v>
      </c>
      <c r="F61">
        <f>INT(E61*(1+0.13))</f>
        <v>2497</v>
      </c>
      <c r="G61">
        <v>2671</v>
      </c>
      <c r="H61">
        <v>2991</v>
      </c>
      <c r="I61">
        <f>INT(H61*(1+0.03))</f>
        <v>3080</v>
      </c>
    </row>
    <row r="62" spans="1:9" ht="12.95" customHeight="1" x14ac:dyDescent="0.2">
      <c r="A62" s="7" t="str">
        <f t="shared" si="1"/>
        <v>EM-35133792</v>
      </c>
      <c r="B62" s="6">
        <v>35133792</v>
      </c>
      <c r="C62" s="1" t="s">
        <v>62</v>
      </c>
      <c r="D62">
        <f>INT(2722*(1-0.04))</f>
        <v>2613</v>
      </c>
      <c r="E62">
        <f>INT(D62*(1+0.04))</f>
        <v>2717</v>
      </c>
      <c r="F62">
        <v>2907</v>
      </c>
      <c r="G62">
        <v>3110</v>
      </c>
      <c r="H62">
        <v>3389</v>
      </c>
      <c r="I62">
        <f>INT(H62*(1+0.03))</f>
        <v>3490</v>
      </c>
    </row>
    <row r="63" spans="1:9" ht="12.95" customHeight="1" x14ac:dyDescent="0.2">
      <c r="A63" s="7" t="str">
        <f t="shared" si="1"/>
        <v>ER-63881222</v>
      </c>
      <c r="B63" s="6">
        <v>63881222</v>
      </c>
      <c r="C63" s="1" t="s">
        <v>59</v>
      </c>
      <c r="D63">
        <v>2234</v>
      </c>
      <c r="E63">
        <v>2457</v>
      </c>
      <c r="F63">
        <v>2678</v>
      </c>
      <c r="G63">
        <f>INT(F63*(1+0.09))</f>
        <v>2919</v>
      </c>
      <c r="H63">
        <f>INT(G63*(1+0.1))</f>
        <v>3210</v>
      </c>
      <c r="I63">
        <f>INT(H63*(1+0.09))</f>
        <v>3498</v>
      </c>
    </row>
    <row r="64" spans="1:9" ht="12.95" customHeight="1" x14ac:dyDescent="0.2">
      <c r="A64" s="7" t="str">
        <f t="shared" si="1"/>
        <v>FA-28082001</v>
      </c>
      <c r="B64" s="6">
        <v>28082001</v>
      </c>
      <c r="C64" s="1" t="s">
        <v>74</v>
      </c>
      <c r="D64">
        <v>706</v>
      </c>
      <c r="E64">
        <v>734</v>
      </c>
      <c r="F64">
        <f>INT(E64*(1+0.05))</f>
        <v>770</v>
      </c>
      <c r="G64">
        <v>793</v>
      </c>
      <c r="H64">
        <f>INT(G64*(1+0.03))</f>
        <v>816</v>
      </c>
      <c r="I64">
        <f>INT(H64*(1+0.04))</f>
        <v>848</v>
      </c>
    </row>
    <row r="65" spans="1:9" ht="12.95" customHeight="1" x14ac:dyDescent="0.2">
      <c r="A65" s="7" t="str">
        <f t="shared" si="1"/>
        <v>FB-53706606</v>
      </c>
      <c r="B65" s="6">
        <v>53706606</v>
      </c>
      <c r="C65" s="1" t="s">
        <v>72</v>
      </c>
      <c r="D65">
        <v>1520</v>
      </c>
      <c r="E65">
        <v>1702</v>
      </c>
      <c r="F65">
        <f>INT(E65*(1+0.06))</f>
        <v>1804</v>
      </c>
      <c r="G65">
        <v>1948</v>
      </c>
      <c r="H65">
        <v>2064</v>
      </c>
      <c r="I65">
        <v>2146</v>
      </c>
    </row>
    <row r="66" spans="1:9" ht="12.95" customHeight="1" x14ac:dyDescent="0.2">
      <c r="A66" s="7" t="str">
        <f t="shared" ref="A66:A129" si="2">LEFT(TRIM(C66))&amp;MID(TRIM(C66),SEARCH(CHAR(32),TRIM(C66))+1,1)&amp;"-"&amp;B66</f>
        <v>FI-16193134</v>
      </c>
      <c r="B66" s="6">
        <v>16193134</v>
      </c>
      <c r="C66" s="1" t="s">
        <v>68</v>
      </c>
      <c r="D66">
        <v>3645</v>
      </c>
      <c r="E66">
        <v>3936</v>
      </c>
      <c r="F66">
        <v>4290</v>
      </c>
      <c r="G66">
        <v>4504</v>
      </c>
      <c r="H66">
        <v>4999</v>
      </c>
      <c r="I66">
        <f>INT(H66*(1+0.11))</f>
        <v>5548</v>
      </c>
    </row>
    <row r="67" spans="1:9" ht="12.95" customHeight="1" x14ac:dyDescent="0.2">
      <c r="A67" s="7" t="str">
        <f t="shared" si="2"/>
        <v>FJ-28708824</v>
      </c>
      <c r="B67" s="6">
        <v>28708824</v>
      </c>
      <c r="C67" s="1" t="s">
        <v>65</v>
      </c>
      <c r="D67">
        <f>INT(3607*(1-0.1))</f>
        <v>3246</v>
      </c>
      <c r="E67">
        <v>3667</v>
      </c>
      <c r="F67">
        <v>3777</v>
      </c>
      <c r="G67">
        <f>INT(F67*(1+0.06))</f>
        <v>4003</v>
      </c>
      <c r="H67">
        <v>4243</v>
      </c>
      <c r="I67">
        <v>4582</v>
      </c>
    </row>
    <row r="68" spans="1:9" ht="12.95" customHeight="1" x14ac:dyDescent="0.2">
      <c r="A68" s="7" t="str">
        <f t="shared" si="2"/>
        <v>FK-11877513</v>
      </c>
      <c r="B68" s="6">
        <v>11877513</v>
      </c>
      <c r="C68" s="1" t="s">
        <v>67</v>
      </c>
      <c r="D68">
        <v>1841</v>
      </c>
      <c r="E68">
        <v>2080</v>
      </c>
      <c r="F68">
        <v>2350</v>
      </c>
      <c r="G68">
        <v>2632</v>
      </c>
      <c r="H68">
        <v>2895</v>
      </c>
      <c r="I68">
        <v>3126</v>
      </c>
    </row>
    <row r="69" spans="1:9" ht="12.95" customHeight="1" x14ac:dyDescent="0.2">
      <c r="A69" s="7" t="str">
        <f t="shared" si="2"/>
        <v>FK-19787190</v>
      </c>
      <c r="B69" s="6">
        <v>19787190</v>
      </c>
      <c r="C69" s="1" t="s">
        <v>69</v>
      </c>
      <c r="D69">
        <f>INT(3134*(1-0.06))</f>
        <v>2945</v>
      </c>
      <c r="E69">
        <v>3121</v>
      </c>
      <c r="F69">
        <v>3464</v>
      </c>
      <c r="G69">
        <v>3567</v>
      </c>
      <c r="H69">
        <f>INT(G69*(1+0.07))</f>
        <v>3816</v>
      </c>
      <c r="I69">
        <v>4273</v>
      </c>
    </row>
    <row r="70" spans="1:9" ht="12.95" customHeight="1" x14ac:dyDescent="0.2">
      <c r="A70" s="7" t="str">
        <f t="shared" si="2"/>
        <v>FK-76766759</v>
      </c>
      <c r="B70" s="6">
        <v>76766759</v>
      </c>
      <c r="C70" s="1" t="s">
        <v>66</v>
      </c>
      <c r="D70">
        <v>667</v>
      </c>
      <c r="E70">
        <f>INT(D70*(1+0.11))</f>
        <v>740</v>
      </c>
      <c r="F70">
        <v>791</v>
      </c>
      <c r="G70">
        <f>INT(F70*(1+0.09))</f>
        <v>862</v>
      </c>
      <c r="H70">
        <v>913</v>
      </c>
      <c r="I70">
        <v>1022</v>
      </c>
    </row>
    <row r="71" spans="1:9" ht="12.95" customHeight="1" x14ac:dyDescent="0.2">
      <c r="A71" s="7" t="str">
        <f t="shared" si="2"/>
        <v>FM-46342695</v>
      </c>
      <c r="B71" s="6">
        <v>46342695</v>
      </c>
      <c r="C71" s="1" t="s">
        <v>75</v>
      </c>
      <c r="D71">
        <f>INT(3839*(1-0.03))</f>
        <v>3723</v>
      </c>
      <c r="E71">
        <f>INT(D71*(1+0.05))</f>
        <v>3909</v>
      </c>
      <c r="F71">
        <v>4338</v>
      </c>
      <c r="G71">
        <f>INT(F71*(1+0.12))</f>
        <v>4858</v>
      </c>
      <c r="H71">
        <f>INT(G71*(1+0.05))</f>
        <v>5100</v>
      </c>
      <c r="I71">
        <f>INT(H71*(1+0.1))</f>
        <v>5610</v>
      </c>
    </row>
    <row r="72" spans="1:9" ht="12.95" customHeight="1" x14ac:dyDescent="0.2">
      <c r="A72" s="7" t="str">
        <f t="shared" si="2"/>
        <v>FM-88839438</v>
      </c>
      <c r="B72" s="6">
        <v>88839438</v>
      </c>
      <c r="C72" s="1" t="s">
        <v>71</v>
      </c>
      <c r="D72">
        <v>1363</v>
      </c>
      <c r="E72">
        <v>1417</v>
      </c>
      <c r="F72">
        <v>1530</v>
      </c>
      <c r="G72">
        <v>1591</v>
      </c>
      <c r="H72">
        <f>INT(G72*(1+0.03))</f>
        <v>1638</v>
      </c>
      <c r="I72">
        <v>1687</v>
      </c>
    </row>
    <row r="73" spans="1:9" ht="12.95" customHeight="1" x14ac:dyDescent="0.2">
      <c r="A73" s="7" t="str">
        <f t="shared" si="2"/>
        <v>FO-56730929</v>
      </c>
      <c r="B73" s="6">
        <v>56730929</v>
      </c>
      <c r="C73" s="1" t="s">
        <v>76</v>
      </c>
      <c r="D73">
        <f>INT(3418*(1-0.07))</f>
        <v>3178</v>
      </c>
      <c r="E73">
        <v>3273</v>
      </c>
      <c r="F73">
        <v>3403</v>
      </c>
      <c r="G73">
        <v>3777</v>
      </c>
      <c r="H73">
        <f>INT(G73*(1+0.12))</f>
        <v>4230</v>
      </c>
      <c r="I73">
        <v>4441</v>
      </c>
    </row>
    <row r="74" spans="1:9" ht="12.95" customHeight="1" x14ac:dyDescent="0.2">
      <c r="A74" s="7" t="str">
        <f t="shared" si="2"/>
        <v>FS-16493235</v>
      </c>
      <c r="B74" s="6">
        <v>16493235</v>
      </c>
      <c r="C74" s="1" t="s">
        <v>70</v>
      </c>
      <c r="D74">
        <v>2980</v>
      </c>
      <c r="E74">
        <v>3248</v>
      </c>
      <c r="F74">
        <f>INT(E74*(1+0.09))</f>
        <v>3540</v>
      </c>
      <c r="G74">
        <f>INT(F74*(1+0.1))</f>
        <v>3894</v>
      </c>
      <c r="H74">
        <f>INT(G74*(1+0.13))</f>
        <v>4400</v>
      </c>
      <c r="I74">
        <v>4928</v>
      </c>
    </row>
    <row r="75" spans="1:9" ht="12.95" customHeight="1" x14ac:dyDescent="0.2">
      <c r="A75" s="7" t="str">
        <f t="shared" si="2"/>
        <v>FT-65870364</v>
      </c>
      <c r="B75" s="6">
        <v>65870364</v>
      </c>
      <c r="C75" s="1" t="s">
        <v>63</v>
      </c>
      <c r="D75">
        <f>INT(1351*(1-0.07))</f>
        <v>1256</v>
      </c>
      <c r="E75">
        <v>1293</v>
      </c>
      <c r="F75">
        <v>1331</v>
      </c>
      <c r="G75">
        <f>INT(F75*(1+0.06))</f>
        <v>1410</v>
      </c>
      <c r="H75">
        <v>1579</v>
      </c>
      <c r="I75">
        <v>1784</v>
      </c>
    </row>
    <row r="76" spans="1:9" ht="12.95" customHeight="1" x14ac:dyDescent="0.2">
      <c r="A76" s="7" t="str">
        <f t="shared" si="2"/>
        <v>FV-54110164</v>
      </c>
      <c r="B76" s="6">
        <v>54110164</v>
      </c>
      <c r="C76" s="1" t="s">
        <v>64</v>
      </c>
      <c r="D76">
        <v>3173</v>
      </c>
      <c r="E76">
        <v>3299</v>
      </c>
      <c r="F76">
        <v>3661</v>
      </c>
      <c r="G76">
        <v>3990</v>
      </c>
      <c r="H76">
        <v>4508</v>
      </c>
      <c r="I76">
        <f>INT(H76*(1+0.12))</f>
        <v>5048</v>
      </c>
    </row>
    <row r="77" spans="1:9" ht="12.95" customHeight="1" x14ac:dyDescent="0.2">
      <c r="A77" s="7" t="str">
        <f t="shared" si="2"/>
        <v>FZ-14058054</v>
      </c>
      <c r="B77" s="6">
        <v>14058054</v>
      </c>
      <c r="C77" s="1" t="s">
        <v>73</v>
      </c>
      <c r="D77">
        <v>663</v>
      </c>
      <c r="E77">
        <f>INT(D77*(1+0.11))</f>
        <v>735</v>
      </c>
      <c r="F77">
        <v>757</v>
      </c>
      <c r="G77">
        <v>832</v>
      </c>
      <c r="H77">
        <v>906</v>
      </c>
      <c r="I77">
        <v>960</v>
      </c>
    </row>
    <row r="78" spans="1:9" ht="12.95" customHeight="1" x14ac:dyDescent="0.2">
      <c r="A78" s="7" t="str">
        <f t="shared" si="2"/>
        <v>GA-43748529</v>
      </c>
      <c r="B78" s="6">
        <v>43748529</v>
      </c>
      <c r="C78" s="1" t="s">
        <v>78</v>
      </c>
      <c r="D78">
        <v>3759</v>
      </c>
      <c r="E78">
        <v>4247</v>
      </c>
      <c r="F78">
        <v>4416</v>
      </c>
      <c r="G78">
        <v>4901</v>
      </c>
      <c r="H78">
        <f>INT(G78*(1+0.12))</f>
        <v>5489</v>
      </c>
      <c r="I78">
        <f>INT(H78*(1+0.05))</f>
        <v>5763</v>
      </c>
    </row>
    <row r="79" spans="1:9" ht="12.95" customHeight="1" x14ac:dyDescent="0.2">
      <c r="A79" s="7" t="str">
        <f t="shared" si="2"/>
        <v>GA-46178653</v>
      </c>
      <c r="B79" s="6">
        <v>46178653</v>
      </c>
      <c r="C79" s="1" t="s">
        <v>79</v>
      </c>
      <c r="D79">
        <v>3490</v>
      </c>
      <c r="E79">
        <v>3873</v>
      </c>
      <c r="F79">
        <v>3989</v>
      </c>
      <c r="G79">
        <v>4188</v>
      </c>
      <c r="H79">
        <f>INT(G79*(1+0.03))</f>
        <v>4313</v>
      </c>
      <c r="I79">
        <f>INT(H79*(1+0.03))</f>
        <v>4442</v>
      </c>
    </row>
    <row r="80" spans="1:9" ht="12.95" customHeight="1" x14ac:dyDescent="0.2">
      <c r="A80" s="7" t="str">
        <f t="shared" si="2"/>
        <v>GÁ-81478771</v>
      </c>
      <c r="B80" s="6">
        <v>81478771</v>
      </c>
      <c r="C80" s="1" t="s">
        <v>88</v>
      </c>
      <c r="D80">
        <f>INT(3972*(1-0.04))</f>
        <v>3813</v>
      </c>
      <c r="E80">
        <f>INT(D80*(1+0.12))</f>
        <v>4270</v>
      </c>
      <c r="F80">
        <f>INT(E80*(1+0.09))</f>
        <v>4654</v>
      </c>
      <c r="G80">
        <f>INT(F80*(1+0.11))</f>
        <v>5165</v>
      </c>
      <c r="H80">
        <v>5578</v>
      </c>
      <c r="I80">
        <v>6080</v>
      </c>
    </row>
    <row r="81" spans="1:9" ht="12.95" customHeight="1" x14ac:dyDescent="0.2">
      <c r="A81" s="7" t="str">
        <f t="shared" si="2"/>
        <v>GA-94871014</v>
      </c>
      <c r="B81" s="6">
        <v>94871014</v>
      </c>
      <c r="C81" s="1" t="s">
        <v>92</v>
      </c>
      <c r="D81">
        <f>INT(2500*(1-0.07))</f>
        <v>2325</v>
      </c>
      <c r="E81">
        <f>INT(D81*(1+0.08))</f>
        <v>2511</v>
      </c>
      <c r="F81">
        <v>2661</v>
      </c>
      <c r="G81">
        <v>2794</v>
      </c>
      <c r="H81">
        <v>3017</v>
      </c>
      <c r="I81">
        <v>3379</v>
      </c>
    </row>
    <row r="82" spans="1:9" ht="12.95" customHeight="1" x14ac:dyDescent="0.2">
      <c r="A82" s="7" t="str">
        <f t="shared" si="2"/>
        <v>GB-66587870</v>
      </c>
      <c r="B82" s="6">
        <v>66587870</v>
      </c>
      <c r="C82" s="1" t="s">
        <v>93</v>
      </c>
      <c r="D82">
        <v>1323</v>
      </c>
      <c r="E82">
        <f>INT(D82*(1+0.07))</f>
        <v>1415</v>
      </c>
      <c r="F82">
        <v>1528</v>
      </c>
      <c r="G82">
        <v>1634</v>
      </c>
      <c r="H82">
        <v>1813</v>
      </c>
      <c r="I82">
        <f>INT(H82*(1+0.03))</f>
        <v>1867</v>
      </c>
    </row>
    <row r="83" spans="1:9" ht="12.95" customHeight="1" x14ac:dyDescent="0.2">
      <c r="A83" s="7" t="str">
        <f t="shared" si="2"/>
        <v>GE-24216143</v>
      </c>
      <c r="B83" s="6">
        <v>24216143</v>
      </c>
      <c r="C83" s="1" t="s">
        <v>77</v>
      </c>
      <c r="D83">
        <f>INT(2973*(1-0.1))</f>
        <v>2675</v>
      </c>
      <c r="E83">
        <v>2889</v>
      </c>
      <c r="F83">
        <v>2975</v>
      </c>
      <c r="G83">
        <v>3332</v>
      </c>
      <c r="H83">
        <v>3531</v>
      </c>
      <c r="I83">
        <v>3742</v>
      </c>
    </row>
    <row r="84" spans="1:9" ht="12.95" customHeight="1" x14ac:dyDescent="0.2">
      <c r="A84" s="7" t="str">
        <f t="shared" si="2"/>
        <v>GE-71972882</v>
      </c>
      <c r="B84" s="6">
        <v>71972882</v>
      </c>
      <c r="C84" s="1" t="s">
        <v>86</v>
      </c>
      <c r="D84">
        <v>2563</v>
      </c>
      <c r="E84">
        <f>INT(D84*(1+0.11))</f>
        <v>2844</v>
      </c>
      <c r="F84">
        <f>INT(E84*(1+0.05))</f>
        <v>2986</v>
      </c>
      <c r="G84">
        <v>3165</v>
      </c>
      <c r="H84">
        <f>INT(G84*(1+0.04))</f>
        <v>3291</v>
      </c>
      <c r="I84">
        <v>3653</v>
      </c>
    </row>
    <row r="85" spans="1:9" ht="12.95" customHeight="1" x14ac:dyDescent="0.2">
      <c r="A85" s="7" t="str">
        <f t="shared" si="2"/>
        <v>GE-94545130</v>
      </c>
      <c r="B85" s="6">
        <v>94545130</v>
      </c>
      <c r="C85" s="1" t="s">
        <v>89</v>
      </c>
      <c r="D85">
        <v>1736</v>
      </c>
      <c r="E85">
        <v>1857</v>
      </c>
      <c r="F85">
        <f>INT(E85*(1+0.03))</f>
        <v>1912</v>
      </c>
      <c r="G85">
        <f>INT(F85*(1+0.09))</f>
        <v>2084</v>
      </c>
      <c r="H85">
        <v>2209</v>
      </c>
      <c r="I85">
        <v>2275</v>
      </c>
    </row>
    <row r="86" spans="1:9" ht="12.95" customHeight="1" x14ac:dyDescent="0.2">
      <c r="A86" s="7" t="str">
        <f t="shared" si="2"/>
        <v>GG-17436792</v>
      </c>
      <c r="B86" s="6">
        <v>17436792</v>
      </c>
      <c r="C86" s="1" t="s">
        <v>91</v>
      </c>
      <c r="D86">
        <v>1988</v>
      </c>
      <c r="E86">
        <f>INT(D86*(1+0.11))</f>
        <v>2206</v>
      </c>
      <c r="F86">
        <v>2426</v>
      </c>
      <c r="G86">
        <v>2498</v>
      </c>
      <c r="H86">
        <v>2772</v>
      </c>
      <c r="I86">
        <f>INT(H86*(1+0.09))</f>
        <v>3021</v>
      </c>
    </row>
    <row r="87" spans="1:9" ht="12.95" customHeight="1" x14ac:dyDescent="0.2">
      <c r="A87" s="7" t="str">
        <f t="shared" si="2"/>
        <v>GH-83479743</v>
      </c>
      <c r="B87" s="6">
        <v>83479743</v>
      </c>
      <c r="C87" s="1" t="s">
        <v>80</v>
      </c>
      <c r="D87">
        <f>INT(1967*(1-0.09))</f>
        <v>1789</v>
      </c>
      <c r="E87">
        <v>1842</v>
      </c>
      <c r="F87">
        <f>INT(E87*(1+0.04))</f>
        <v>1915</v>
      </c>
      <c r="G87">
        <v>2087</v>
      </c>
      <c r="H87">
        <v>2253</v>
      </c>
      <c r="I87">
        <v>2343</v>
      </c>
    </row>
    <row r="88" spans="1:9" ht="12.95" customHeight="1" x14ac:dyDescent="0.2">
      <c r="A88" s="7" t="str">
        <f t="shared" si="2"/>
        <v>GI-62775490</v>
      </c>
      <c r="B88" s="6">
        <v>62775490</v>
      </c>
      <c r="C88" s="1" t="s">
        <v>87</v>
      </c>
      <c r="D88">
        <f>INT(3522*(1-0.08))</f>
        <v>3240</v>
      </c>
      <c r="E88">
        <v>3596</v>
      </c>
      <c r="F88">
        <f>INT(E88*(1+0.03))</f>
        <v>3703</v>
      </c>
      <c r="G88">
        <v>3851</v>
      </c>
      <c r="H88">
        <f>INT(G88*(1+0.09))</f>
        <v>4197</v>
      </c>
      <c r="I88">
        <v>4658</v>
      </c>
    </row>
    <row r="89" spans="1:9" ht="12.95" customHeight="1" x14ac:dyDescent="0.2">
      <c r="A89" s="7" t="str">
        <f t="shared" si="2"/>
        <v>GL-21456161</v>
      </c>
      <c r="B89" s="6">
        <v>21456161</v>
      </c>
      <c r="C89" s="1" t="s">
        <v>82</v>
      </c>
      <c r="D89">
        <f>INT(3053*(1-0.08))</f>
        <v>2808</v>
      </c>
      <c r="E89">
        <v>3173</v>
      </c>
      <c r="F89">
        <f>INT(E89*(1+0.03))</f>
        <v>3268</v>
      </c>
      <c r="G89">
        <v>3660</v>
      </c>
      <c r="H89">
        <f>INT(G89*(1+0.08))</f>
        <v>3952</v>
      </c>
      <c r="I89">
        <v>4347</v>
      </c>
    </row>
    <row r="90" spans="1:9" ht="12.95" customHeight="1" x14ac:dyDescent="0.2">
      <c r="A90" s="7" t="str">
        <f t="shared" si="2"/>
        <v>GL-58295146</v>
      </c>
      <c r="B90" s="6">
        <v>58295146</v>
      </c>
      <c r="C90" s="1" t="s">
        <v>85</v>
      </c>
      <c r="D90">
        <v>512</v>
      </c>
      <c r="E90">
        <f>INT(D90*(1+0.09))</f>
        <v>558</v>
      </c>
      <c r="F90">
        <v>591</v>
      </c>
      <c r="G90">
        <v>620</v>
      </c>
      <c r="H90">
        <v>663</v>
      </c>
      <c r="I90">
        <f>INT(H90*(1+0.11))</f>
        <v>735</v>
      </c>
    </row>
    <row r="91" spans="1:9" ht="12.95" customHeight="1" x14ac:dyDescent="0.2">
      <c r="A91" s="7" t="str">
        <f t="shared" si="2"/>
        <v>GM-74540886</v>
      </c>
      <c r="B91" s="6">
        <v>74540886</v>
      </c>
      <c r="C91" s="1" t="s">
        <v>84</v>
      </c>
      <c r="D91">
        <f>INT(3959*(1-0.09))</f>
        <v>3602</v>
      </c>
      <c r="E91">
        <v>3926</v>
      </c>
      <c r="F91">
        <f>INT(E91*(1+0.13))</f>
        <v>4436</v>
      </c>
      <c r="G91">
        <v>4879</v>
      </c>
      <c r="H91">
        <v>5171</v>
      </c>
      <c r="I91">
        <v>5843</v>
      </c>
    </row>
    <row r="92" spans="1:9" ht="12.95" customHeight="1" x14ac:dyDescent="0.2">
      <c r="A92" s="7" t="str">
        <f t="shared" si="2"/>
        <v>GO-51015314</v>
      </c>
      <c r="B92" s="6">
        <v>51015314</v>
      </c>
      <c r="C92" s="1" t="s">
        <v>83</v>
      </c>
      <c r="D92">
        <v>1189</v>
      </c>
      <c r="E92">
        <f>INT(D92*(1+0.09))</f>
        <v>1296</v>
      </c>
      <c r="F92">
        <v>1347</v>
      </c>
      <c r="G92">
        <v>1468</v>
      </c>
      <c r="H92">
        <v>1512</v>
      </c>
      <c r="I92">
        <v>1632</v>
      </c>
    </row>
    <row r="93" spans="1:9" ht="12.95" customHeight="1" x14ac:dyDescent="0.2">
      <c r="A93" s="7" t="str">
        <f t="shared" si="2"/>
        <v>GO-80178960</v>
      </c>
      <c r="B93" s="6">
        <v>80178960</v>
      </c>
      <c r="C93" s="1" t="s">
        <v>94</v>
      </c>
      <c r="D93">
        <f>INT(2298*(1-0.05))</f>
        <v>2183</v>
      </c>
      <c r="E93">
        <v>2270</v>
      </c>
      <c r="F93">
        <f>INT(E93*(1+0.07))</f>
        <v>2428</v>
      </c>
      <c r="G93">
        <v>2525</v>
      </c>
      <c r="H93">
        <f>INT(G93*(1+0.1))</f>
        <v>2777</v>
      </c>
      <c r="I93">
        <v>2860</v>
      </c>
    </row>
    <row r="94" spans="1:9" ht="12.95" customHeight="1" x14ac:dyDescent="0.2">
      <c r="A94" s="7" t="str">
        <f t="shared" si="2"/>
        <v>GS-74357161</v>
      </c>
      <c r="B94" s="6">
        <v>74357161</v>
      </c>
      <c r="C94" s="1" t="s">
        <v>81</v>
      </c>
      <c r="D94">
        <f>INT(3049*(1-0.12))</f>
        <v>2683</v>
      </c>
      <c r="E94">
        <v>2924</v>
      </c>
      <c r="F94">
        <v>3099</v>
      </c>
      <c r="G94">
        <f>INT(F94*(1+0.11))</f>
        <v>3439</v>
      </c>
      <c r="H94">
        <f>INT(G94*(1+0.08))</f>
        <v>3714</v>
      </c>
      <c r="I94">
        <f>INT(H94*(1+0.08))</f>
        <v>4011</v>
      </c>
    </row>
    <row r="95" spans="1:9" ht="12.95" customHeight="1" x14ac:dyDescent="0.2">
      <c r="A95" s="7" t="str">
        <f t="shared" si="2"/>
        <v>GS-79540627</v>
      </c>
      <c r="B95" s="6">
        <v>79540627</v>
      </c>
      <c r="C95" s="1" t="s">
        <v>90</v>
      </c>
      <c r="D95">
        <f>INT(1434*(1-0.11))</f>
        <v>1276</v>
      </c>
      <c r="E95">
        <f>INT(D95*(1+0.1))</f>
        <v>1403</v>
      </c>
      <c r="F95">
        <v>1473</v>
      </c>
      <c r="G95">
        <v>1546</v>
      </c>
      <c r="H95">
        <f>INT(G95*(1+0.03))</f>
        <v>1592</v>
      </c>
      <c r="I95">
        <f>INT(H95*(1+0.08))</f>
        <v>1719</v>
      </c>
    </row>
    <row r="96" spans="1:9" ht="12.95" customHeight="1" x14ac:dyDescent="0.2">
      <c r="A96" s="7" t="str">
        <f t="shared" si="2"/>
        <v>GV-10783233</v>
      </c>
      <c r="B96" s="6">
        <v>10783233</v>
      </c>
      <c r="C96" s="1" t="s">
        <v>96</v>
      </c>
      <c r="D96">
        <v>2539</v>
      </c>
      <c r="E96">
        <v>2818</v>
      </c>
      <c r="F96">
        <v>3099</v>
      </c>
      <c r="G96">
        <f>INT(F96*(1+0.11))</f>
        <v>3439</v>
      </c>
      <c r="H96">
        <f>INT(G96*(1+0.13))</f>
        <v>3886</v>
      </c>
      <c r="I96">
        <v>4041</v>
      </c>
    </row>
    <row r="97" spans="1:9" ht="12.95" customHeight="1" x14ac:dyDescent="0.2">
      <c r="A97" s="7" t="str">
        <f t="shared" si="2"/>
        <v>GZ-98146546</v>
      </c>
      <c r="B97" s="6">
        <v>98146546</v>
      </c>
      <c r="C97" s="1" t="s">
        <v>95</v>
      </c>
      <c r="D97">
        <v>1651</v>
      </c>
      <c r="E97">
        <f>INT(D97*(1+0.05))</f>
        <v>1733</v>
      </c>
      <c r="F97">
        <v>1819</v>
      </c>
      <c r="G97">
        <v>2037</v>
      </c>
      <c r="H97">
        <v>2240</v>
      </c>
      <c r="I97">
        <v>2464</v>
      </c>
    </row>
    <row r="98" spans="1:9" ht="12.95" customHeight="1" x14ac:dyDescent="0.2">
      <c r="A98" s="7" t="str">
        <f t="shared" si="2"/>
        <v>HÁ-11524869</v>
      </c>
      <c r="B98" s="6">
        <v>11524869</v>
      </c>
      <c r="C98" s="1" t="s">
        <v>121</v>
      </c>
      <c r="D98">
        <f>INT(4038*(1-0.09))</f>
        <v>3674</v>
      </c>
      <c r="E98">
        <f>INT(D98*(1+0.1))</f>
        <v>4041</v>
      </c>
      <c r="F98">
        <v>4243</v>
      </c>
      <c r="G98">
        <v>4497</v>
      </c>
      <c r="H98">
        <f>INT(G98*(1+0.08))</f>
        <v>4856</v>
      </c>
      <c r="I98">
        <v>5244</v>
      </c>
    </row>
    <row r="99" spans="1:9" ht="12.95" customHeight="1" x14ac:dyDescent="0.2">
      <c r="A99" s="7" t="str">
        <f t="shared" si="2"/>
        <v>HA-28454442</v>
      </c>
      <c r="B99" s="6">
        <v>28454442</v>
      </c>
      <c r="C99" s="1" t="s">
        <v>97</v>
      </c>
      <c r="D99">
        <v>1682</v>
      </c>
      <c r="E99">
        <f>INT(D99*(1+0.13))</f>
        <v>1900</v>
      </c>
      <c r="F99">
        <f>INT(E99*(1+0.11))</f>
        <v>2109</v>
      </c>
      <c r="G99">
        <v>2214</v>
      </c>
      <c r="H99">
        <v>2391</v>
      </c>
      <c r="I99">
        <v>2582</v>
      </c>
    </row>
    <row r="100" spans="1:9" ht="12.95" customHeight="1" x14ac:dyDescent="0.2">
      <c r="A100" s="7" t="str">
        <f t="shared" si="2"/>
        <v>HÁ-46483544</v>
      </c>
      <c r="B100" s="6">
        <v>46483544</v>
      </c>
      <c r="C100" s="1" t="s">
        <v>110</v>
      </c>
      <c r="D100">
        <v>4021</v>
      </c>
      <c r="E100">
        <v>4262</v>
      </c>
      <c r="F100">
        <v>4730</v>
      </c>
      <c r="G100">
        <v>5297</v>
      </c>
      <c r="H100">
        <f>INT(G100*(1+0.09))</f>
        <v>5773</v>
      </c>
      <c r="I100">
        <v>6523</v>
      </c>
    </row>
    <row r="101" spans="1:9" ht="12.95" customHeight="1" x14ac:dyDescent="0.2">
      <c r="A101" s="7" t="str">
        <f t="shared" si="2"/>
        <v>HA-53777787</v>
      </c>
      <c r="B101" s="6">
        <v>53777787</v>
      </c>
      <c r="C101" s="1" t="s">
        <v>108</v>
      </c>
      <c r="D101">
        <f>INT(1013*(1-0.04))</f>
        <v>972</v>
      </c>
      <c r="E101">
        <f>INT(D101*(1+0.06))</f>
        <v>1030</v>
      </c>
      <c r="F101">
        <v>1091</v>
      </c>
      <c r="G101">
        <v>1156</v>
      </c>
      <c r="H101">
        <v>1213</v>
      </c>
      <c r="I101">
        <f>INT(H101*(1+0.04))</f>
        <v>1261</v>
      </c>
    </row>
    <row r="102" spans="1:9" ht="12.95" customHeight="1" x14ac:dyDescent="0.2">
      <c r="A102" s="7" t="str">
        <f t="shared" si="2"/>
        <v>HA-74808274</v>
      </c>
      <c r="B102" s="6">
        <v>74808274</v>
      </c>
      <c r="C102" s="1" t="s">
        <v>117</v>
      </c>
      <c r="D102">
        <f>INT(2798*(1-0.07))</f>
        <v>2602</v>
      </c>
      <c r="E102">
        <v>2758</v>
      </c>
      <c r="F102">
        <v>2951</v>
      </c>
      <c r="G102">
        <v>3039</v>
      </c>
      <c r="H102">
        <v>3251</v>
      </c>
      <c r="I102">
        <f>INT(H102*(1+0.09))</f>
        <v>3543</v>
      </c>
    </row>
    <row r="103" spans="1:9" ht="12.95" customHeight="1" x14ac:dyDescent="0.2">
      <c r="A103" s="7" t="str">
        <f t="shared" si="2"/>
        <v>HB-92230823</v>
      </c>
      <c r="B103" s="6">
        <v>92230823</v>
      </c>
      <c r="C103" s="1" t="s">
        <v>100</v>
      </c>
      <c r="D103">
        <f>INT(2804*(1-0.03))</f>
        <v>2719</v>
      </c>
      <c r="E103">
        <v>2800</v>
      </c>
      <c r="F103">
        <v>3108</v>
      </c>
      <c r="G103">
        <f>INT(F103*(1+0.05))</f>
        <v>3263</v>
      </c>
      <c r="H103">
        <f>INT(G103*(1+0.03))</f>
        <v>3360</v>
      </c>
      <c r="I103">
        <f>INT(H103*(1+0.1))</f>
        <v>3696</v>
      </c>
    </row>
    <row r="104" spans="1:9" ht="12.95" customHeight="1" x14ac:dyDescent="0.2">
      <c r="A104" s="7" t="str">
        <f t="shared" si="2"/>
        <v>HB-98396416</v>
      </c>
      <c r="B104" s="6">
        <v>98396416</v>
      </c>
      <c r="C104" s="1" t="s">
        <v>112</v>
      </c>
      <c r="D104">
        <v>3765</v>
      </c>
      <c r="E104">
        <v>4179</v>
      </c>
      <c r="F104">
        <f>INT(E104*(1+0.07))</f>
        <v>4471</v>
      </c>
      <c r="G104">
        <v>4694</v>
      </c>
      <c r="H104">
        <v>4834</v>
      </c>
      <c r="I104">
        <f>INT(H104*(1+0.03))</f>
        <v>4979</v>
      </c>
    </row>
    <row r="105" spans="1:9" ht="12.95" customHeight="1" x14ac:dyDescent="0.2">
      <c r="A105" s="7" t="str">
        <f t="shared" si="2"/>
        <v>HE-30419300</v>
      </c>
      <c r="B105" s="6">
        <v>30419300</v>
      </c>
      <c r="C105" s="1" t="s">
        <v>98</v>
      </c>
      <c r="D105">
        <v>3402</v>
      </c>
      <c r="E105">
        <v>3844</v>
      </c>
      <c r="F105" t="s">
        <v>402</v>
      </c>
      <c r="G105">
        <v>4607</v>
      </c>
      <c r="H105">
        <v>5021</v>
      </c>
      <c r="I105">
        <f>INT(H105*(1+0.05))</f>
        <v>5272</v>
      </c>
    </row>
    <row r="106" spans="1:9" ht="12.95" customHeight="1" x14ac:dyDescent="0.2">
      <c r="A106" s="7" t="str">
        <f t="shared" si="2"/>
        <v>HE-54626463</v>
      </c>
      <c r="B106" s="6">
        <v>54626463</v>
      </c>
      <c r="C106" s="1" t="s">
        <v>109</v>
      </c>
      <c r="D106">
        <v>2218</v>
      </c>
      <c r="E106">
        <f>INT(D106*(1+0.13))</f>
        <v>2506</v>
      </c>
      <c r="F106">
        <v>2781</v>
      </c>
      <c r="G106">
        <v>3086</v>
      </c>
      <c r="H106">
        <v>3487</v>
      </c>
      <c r="I106">
        <f>INT(H106*(1+0.09))</f>
        <v>3800</v>
      </c>
    </row>
    <row r="107" spans="1:9" ht="12.95" customHeight="1" x14ac:dyDescent="0.2">
      <c r="A107" s="7" t="str">
        <f t="shared" si="2"/>
        <v>HF-64780572</v>
      </c>
      <c r="B107" s="6">
        <v>64780572</v>
      </c>
      <c r="C107" s="1" t="s">
        <v>111</v>
      </c>
      <c r="D107">
        <f>INT(427*(1-0.11))</f>
        <v>380</v>
      </c>
      <c r="E107">
        <v>399</v>
      </c>
      <c r="F107">
        <v>450</v>
      </c>
      <c r="G107">
        <f>INT(F107*(1+0.08))</f>
        <v>486</v>
      </c>
      <c r="H107">
        <f>INT(G107*(1+0.1))</f>
        <v>534</v>
      </c>
      <c r="I107">
        <f>INT(H107*(1+0.11))</f>
        <v>592</v>
      </c>
    </row>
    <row r="108" spans="1:9" ht="12.95" customHeight="1" x14ac:dyDescent="0.2">
      <c r="A108" s="7" t="str">
        <f t="shared" si="2"/>
        <v>HG-52985376</v>
      </c>
      <c r="B108" s="6">
        <v>52985376</v>
      </c>
      <c r="C108" s="1" t="s">
        <v>103</v>
      </c>
      <c r="D108">
        <f>INT(2439*(1-0.03))</f>
        <v>2365</v>
      </c>
      <c r="E108">
        <v>2459</v>
      </c>
      <c r="F108">
        <f>INT(E108*(1+0.1))</f>
        <v>2704</v>
      </c>
      <c r="G108">
        <f>INT(F108*(1+0.11))</f>
        <v>3001</v>
      </c>
      <c r="H108">
        <v>3361</v>
      </c>
      <c r="I108" t="s">
        <v>402</v>
      </c>
    </row>
    <row r="109" spans="1:9" ht="12.95" customHeight="1" x14ac:dyDescent="0.2">
      <c r="A109" s="7" t="str">
        <f t="shared" si="2"/>
        <v>HG-65435003</v>
      </c>
      <c r="B109" s="6">
        <v>65435003</v>
      </c>
      <c r="C109" s="1" t="s">
        <v>123</v>
      </c>
      <c r="D109">
        <v>3784</v>
      </c>
      <c r="E109">
        <v>4238</v>
      </c>
      <c r="F109">
        <f>INT(E109*(1+0.03))</f>
        <v>4365</v>
      </c>
      <c r="G109">
        <f>INT(F109*(1+0.06))</f>
        <v>4626</v>
      </c>
      <c r="H109">
        <f>INT(G109*(1+0.05))</f>
        <v>4857</v>
      </c>
      <c r="I109">
        <v>5391</v>
      </c>
    </row>
    <row r="110" spans="1:9" ht="12.95" customHeight="1" x14ac:dyDescent="0.2">
      <c r="A110" s="7" t="str">
        <f t="shared" si="2"/>
        <v>HG-99339793</v>
      </c>
      <c r="B110" s="6">
        <v>99339793</v>
      </c>
      <c r="C110" s="1" t="s">
        <v>103</v>
      </c>
      <c r="D110">
        <f>INT(582*(1-0.06))</f>
        <v>547</v>
      </c>
      <c r="E110">
        <f>INT(D110*(1+0.08))</f>
        <v>590</v>
      </c>
      <c r="F110">
        <v>619</v>
      </c>
      <c r="G110">
        <v>668</v>
      </c>
      <c r="H110">
        <v>714</v>
      </c>
      <c r="I110">
        <f>INT(H110*(1+0.11))</f>
        <v>792</v>
      </c>
    </row>
    <row r="111" spans="1:9" ht="12.95" customHeight="1" x14ac:dyDescent="0.2">
      <c r="A111" s="7" t="str">
        <f t="shared" si="2"/>
        <v>HH-65965607</v>
      </c>
      <c r="B111" s="6">
        <v>65965607</v>
      </c>
      <c r="C111" s="1" t="s">
        <v>114</v>
      </c>
      <c r="D111">
        <v>2278</v>
      </c>
      <c r="E111">
        <v>2505</v>
      </c>
      <c r="F111">
        <v>2780</v>
      </c>
      <c r="G111">
        <v>3030</v>
      </c>
      <c r="H111">
        <f>INT(G111*(1+0.06))</f>
        <v>3211</v>
      </c>
      <c r="I111">
        <v>3371</v>
      </c>
    </row>
    <row r="112" spans="1:9" ht="12.95" customHeight="1" x14ac:dyDescent="0.2">
      <c r="A112" s="7" t="str">
        <f t="shared" si="2"/>
        <v>HJ-23098939</v>
      </c>
      <c r="B112" s="6">
        <v>23098939</v>
      </c>
      <c r="C112" s="1" t="s">
        <v>102</v>
      </c>
      <c r="D112">
        <v>2563</v>
      </c>
      <c r="E112">
        <v>2793</v>
      </c>
      <c r="F112">
        <f>INT(E112*(1+0.06))</f>
        <v>2960</v>
      </c>
      <c r="G112">
        <v>3285</v>
      </c>
      <c r="H112">
        <v>3679</v>
      </c>
      <c r="I112">
        <v>4157</v>
      </c>
    </row>
    <row r="113" spans="1:9" ht="12.95" customHeight="1" x14ac:dyDescent="0.2">
      <c r="A113" s="7" t="str">
        <f t="shared" si="2"/>
        <v>HJ-60147064</v>
      </c>
      <c r="B113" s="6">
        <v>60147064</v>
      </c>
      <c r="C113" s="1" t="s">
        <v>122</v>
      </c>
      <c r="D113">
        <v>3844</v>
      </c>
      <c r="E113">
        <v>4305</v>
      </c>
      <c r="F113">
        <v>4434</v>
      </c>
      <c r="G113">
        <v>4744</v>
      </c>
      <c r="H113">
        <f>INT(G113*(1+0.06))</f>
        <v>5028</v>
      </c>
      <c r="I113">
        <v>5279</v>
      </c>
    </row>
    <row r="114" spans="1:9" ht="12.95" customHeight="1" x14ac:dyDescent="0.2">
      <c r="A114" s="7" t="str">
        <f t="shared" si="2"/>
        <v>HJ-86067000</v>
      </c>
      <c r="B114" s="6">
        <v>86067000</v>
      </c>
      <c r="C114" s="1" t="s">
        <v>119</v>
      </c>
      <c r="D114">
        <f>INT(1775*(1-0.08))</f>
        <v>1633</v>
      </c>
      <c r="E114">
        <v>1828</v>
      </c>
      <c r="F114">
        <v>1919</v>
      </c>
      <c r="G114">
        <v>2149</v>
      </c>
      <c r="H114">
        <f>INT(G114*(1+0.03))</f>
        <v>2213</v>
      </c>
      <c r="I114">
        <v>2478</v>
      </c>
    </row>
    <row r="115" spans="1:9" ht="12.95" customHeight="1" x14ac:dyDescent="0.2">
      <c r="A115" s="7" t="str">
        <f t="shared" si="2"/>
        <v>HK-51866653</v>
      </c>
      <c r="B115" s="6">
        <v>51866653</v>
      </c>
      <c r="C115" s="1" t="s">
        <v>118</v>
      </c>
      <c r="D115">
        <f>INT(1466*(1-0.12))</f>
        <v>1290</v>
      </c>
      <c r="E115">
        <v>1380</v>
      </c>
      <c r="F115">
        <f>INT(E115*(1+0.1))</f>
        <v>1518</v>
      </c>
      <c r="G115">
        <f>INT(F115*(1+0.07))</f>
        <v>1624</v>
      </c>
      <c r="H115">
        <v>1721</v>
      </c>
      <c r="I115">
        <v>1841</v>
      </c>
    </row>
    <row r="116" spans="1:9" ht="12.95" customHeight="1" x14ac:dyDescent="0.2">
      <c r="A116" s="7" t="str">
        <f t="shared" si="2"/>
        <v>HL-63964318</v>
      </c>
      <c r="B116" s="6">
        <v>63964318</v>
      </c>
      <c r="C116" s="1" t="s">
        <v>104</v>
      </c>
      <c r="D116">
        <f>INT(824*(1-0.09))</f>
        <v>749</v>
      </c>
      <c r="E116">
        <v>793</v>
      </c>
      <c r="F116">
        <f>INT(E116*(1+0.09))</f>
        <v>864</v>
      </c>
      <c r="G116">
        <f>INT(F116*(1+0.09))</f>
        <v>941</v>
      </c>
      <c r="H116">
        <v>1016</v>
      </c>
      <c r="I116">
        <v>1107</v>
      </c>
    </row>
    <row r="117" spans="1:9" ht="12.95" customHeight="1" x14ac:dyDescent="0.2">
      <c r="A117" s="7" t="str">
        <f t="shared" si="2"/>
        <v>HM-17422204</v>
      </c>
      <c r="B117" s="6">
        <v>17422204</v>
      </c>
      <c r="C117" s="1" t="s">
        <v>115</v>
      </c>
      <c r="D117">
        <f>INT(3279*(1-0.07))</f>
        <v>3049</v>
      </c>
      <c r="E117">
        <v>3262</v>
      </c>
      <c r="F117">
        <v>3359</v>
      </c>
      <c r="G117">
        <f>INT(F117*(1+0.03))</f>
        <v>3459</v>
      </c>
      <c r="H117">
        <f>INT(G117*(1+0.03))</f>
        <v>3562</v>
      </c>
      <c r="I117">
        <f>INT(H117*(1+0.11))</f>
        <v>3953</v>
      </c>
    </row>
    <row r="118" spans="1:9" ht="12.95" customHeight="1" x14ac:dyDescent="0.2">
      <c r="A118" s="7" t="str">
        <f t="shared" si="2"/>
        <v>HM-49055492</v>
      </c>
      <c r="B118" s="6">
        <v>49055492</v>
      </c>
      <c r="C118" s="1" t="s">
        <v>105</v>
      </c>
      <c r="D118">
        <f>INT(1922*(1-0.06))</f>
        <v>1806</v>
      </c>
      <c r="E118">
        <v>2004</v>
      </c>
      <c r="F118">
        <v>2124</v>
      </c>
      <c r="G118">
        <v>2315</v>
      </c>
      <c r="H118">
        <f>INT(G118*(1+0.08))</f>
        <v>2500</v>
      </c>
      <c r="I118">
        <f>INT(H118*(1+0.07))</f>
        <v>2675</v>
      </c>
    </row>
    <row r="119" spans="1:9" ht="12.95" customHeight="1" x14ac:dyDescent="0.2">
      <c r="A119" s="7" t="str">
        <f t="shared" si="2"/>
        <v>HS-11119185</v>
      </c>
      <c r="B119" s="6">
        <v>11119185</v>
      </c>
      <c r="C119" s="1" t="s">
        <v>106</v>
      </c>
      <c r="D119">
        <f>INT(1167*(1-0.13))</f>
        <v>1015</v>
      </c>
      <c r="E119">
        <f>INT(D119*(1+0.06))</f>
        <v>1075</v>
      </c>
      <c r="F119">
        <v>1118</v>
      </c>
      <c r="G119">
        <f>INT(F119*(1+0.08))</f>
        <v>1207</v>
      </c>
      <c r="H119">
        <v>1339</v>
      </c>
      <c r="I119">
        <v>1499</v>
      </c>
    </row>
    <row r="120" spans="1:9" ht="12.95" customHeight="1" x14ac:dyDescent="0.2">
      <c r="A120" s="7" t="str">
        <f t="shared" si="2"/>
        <v>HT-95618092</v>
      </c>
      <c r="B120" s="6">
        <v>95618092</v>
      </c>
      <c r="C120" s="1" t="s">
        <v>101</v>
      </c>
      <c r="D120">
        <f>INT(3528*(1-0.07))</f>
        <v>3281</v>
      </c>
      <c r="E120">
        <v>3609</v>
      </c>
      <c r="F120">
        <f>INT(E120*(1+0.05))</f>
        <v>3789</v>
      </c>
      <c r="G120">
        <v>4167</v>
      </c>
      <c r="H120">
        <f>INT(G120*(1+0.03))</f>
        <v>4292</v>
      </c>
      <c r="I120">
        <v>4721</v>
      </c>
    </row>
    <row r="121" spans="1:9" ht="12.95" customHeight="1" x14ac:dyDescent="0.2">
      <c r="A121" s="7" t="str">
        <f t="shared" si="2"/>
        <v>HV-40449017</v>
      </c>
      <c r="B121" s="6">
        <v>40449017</v>
      </c>
      <c r="C121" s="1" t="s">
        <v>113</v>
      </c>
      <c r="D121">
        <v>2114</v>
      </c>
      <c r="E121">
        <v>2346</v>
      </c>
      <c r="F121">
        <v>2604</v>
      </c>
      <c r="G121">
        <v>2838</v>
      </c>
      <c r="H121">
        <f>INT(G121*(1+0.06))</f>
        <v>3008</v>
      </c>
      <c r="I121">
        <f>INT(H121*(1+0.07))</f>
        <v>3218</v>
      </c>
    </row>
    <row r="122" spans="1:9" ht="12.95" customHeight="1" x14ac:dyDescent="0.2">
      <c r="A122" s="7" t="str">
        <f t="shared" si="2"/>
        <v>HV-54942282</v>
      </c>
      <c r="B122" s="6">
        <v>54942282</v>
      </c>
      <c r="C122" s="1" t="s">
        <v>116</v>
      </c>
      <c r="D122">
        <f>INT(1576*(1-0.05))</f>
        <v>1497</v>
      </c>
      <c r="E122">
        <v>1586</v>
      </c>
      <c r="F122">
        <v>1681</v>
      </c>
      <c r="G122">
        <v>1765</v>
      </c>
      <c r="H122">
        <v>1906</v>
      </c>
      <c r="I122">
        <f>INT(H122*(1+0.08))</f>
        <v>2058</v>
      </c>
    </row>
    <row r="123" spans="1:9" ht="12.95" customHeight="1" x14ac:dyDescent="0.2">
      <c r="A123" s="7" t="str">
        <f t="shared" si="2"/>
        <v>HZ-33366884</v>
      </c>
      <c r="B123" s="6">
        <v>33366884</v>
      </c>
      <c r="C123" s="1" t="s">
        <v>107</v>
      </c>
      <c r="D123">
        <f>INT(3091*(1-0.09))</f>
        <v>2812</v>
      </c>
      <c r="E123">
        <v>3093</v>
      </c>
      <c r="F123">
        <f>INT(E123*(1+0.11))</f>
        <v>3433</v>
      </c>
      <c r="G123">
        <v>3879</v>
      </c>
      <c r="H123">
        <v>4383</v>
      </c>
      <c r="I123">
        <f>INT(H123*(1+0.12))</f>
        <v>4908</v>
      </c>
    </row>
    <row r="124" spans="1:9" ht="12.95" customHeight="1" x14ac:dyDescent="0.2">
      <c r="A124" s="7" t="str">
        <f t="shared" si="2"/>
        <v>HZ-84544372</v>
      </c>
      <c r="B124" s="6">
        <v>84544372</v>
      </c>
      <c r="C124" s="1" t="s">
        <v>99</v>
      </c>
      <c r="D124">
        <v>808</v>
      </c>
      <c r="E124">
        <v>848</v>
      </c>
      <c r="F124">
        <f>INT(E124*(1+0.12))</f>
        <v>949</v>
      </c>
      <c r="G124">
        <v>1034</v>
      </c>
      <c r="H124">
        <v>1116</v>
      </c>
      <c r="I124">
        <v>1249</v>
      </c>
    </row>
    <row r="125" spans="1:9" ht="12.95" customHeight="1" x14ac:dyDescent="0.2">
      <c r="A125" s="7" t="str">
        <f t="shared" si="2"/>
        <v>HZ-99200472</v>
      </c>
      <c r="B125" s="6">
        <v>99200472</v>
      </c>
      <c r="C125" s="1" t="s">
        <v>120</v>
      </c>
      <c r="D125">
        <v>3630</v>
      </c>
      <c r="E125">
        <v>3738</v>
      </c>
      <c r="F125">
        <f>INT(E125*(1+0.03))</f>
        <v>3850</v>
      </c>
      <c r="G125">
        <v>4119</v>
      </c>
      <c r="H125" t="s">
        <v>402</v>
      </c>
      <c r="I125">
        <v>4715</v>
      </c>
    </row>
    <row r="126" spans="1:9" ht="12.95" customHeight="1" x14ac:dyDescent="0.2">
      <c r="A126" s="7" t="str">
        <f t="shared" si="2"/>
        <v>IV-84337567</v>
      </c>
      <c r="B126" s="6">
        <v>84337567</v>
      </c>
      <c r="C126" s="1" t="s">
        <v>124</v>
      </c>
      <c r="D126">
        <v>1328</v>
      </c>
      <c r="E126">
        <f>INT(D126*(1+0.09))</f>
        <v>1447</v>
      </c>
      <c r="F126">
        <f>INT(E126*(1+0.06))</f>
        <v>1533</v>
      </c>
      <c r="G126">
        <v>1655</v>
      </c>
      <c r="H126">
        <v>1803</v>
      </c>
      <c r="I126">
        <v>2019</v>
      </c>
    </row>
    <row r="127" spans="1:9" ht="12.95" customHeight="1" x14ac:dyDescent="0.2">
      <c r="A127" s="7" t="str">
        <f t="shared" si="2"/>
        <v>JA-30077481</v>
      </c>
      <c r="B127" s="6">
        <v>30077481</v>
      </c>
      <c r="C127" s="1" t="s">
        <v>127</v>
      </c>
      <c r="D127">
        <v>2479</v>
      </c>
      <c r="E127">
        <f>INT(D127*(1+0.07))</f>
        <v>2652</v>
      </c>
      <c r="F127">
        <v>2784</v>
      </c>
      <c r="G127">
        <f>INT(F127*(1+0.05))</f>
        <v>2923</v>
      </c>
      <c r="H127">
        <v>3302</v>
      </c>
      <c r="I127">
        <v>3566</v>
      </c>
    </row>
    <row r="128" spans="1:9" ht="12.95" customHeight="1" x14ac:dyDescent="0.2">
      <c r="A128" s="7" t="str">
        <f t="shared" si="2"/>
        <v>JB-49363741</v>
      </c>
      <c r="B128" s="6">
        <v>49363741</v>
      </c>
      <c r="C128" s="1" t="s">
        <v>132</v>
      </c>
      <c r="D128">
        <v>3906</v>
      </c>
      <c r="E128">
        <v>4218</v>
      </c>
      <c r="F128">
        <f>INT(E128*(1+0.09))</f>
        <v>4597</v>
      </c>
      <c r="G128">
        <f>INT(F128*(1+0.07))</f>
        <v>4918</v>
      </c>
      <c r="H128">
        <v>5311</v>
      </c>
      <c r="I128">
        <f>INT(H128*(1+0.12))</f>
        <v>5948</v>
      </c>
    </row>
    <row r="129" spans="1:9" ht="12.95" customHeight="1" x14ac:dyDescent="0.2">
      <c r="A129" s="7" t="str">
        <f t="shared" si="2"/>
        <v>JB-53780309</v>
      </c>
      <c r="B129" s="6">
        <v>53780309</v>
      </c>
      <c r="C129" s="1" t="s">
        <v>135</v>
      </c>
      <c r="D129">
        <f>INT(3009*(1-0.03))</f>
        <v>2918</v>
      </c>
      <c r="E129">
        <v>3297</v>
      </c>
      <c r="F129">
        <v>3527</v>
      </c>
      <c r="G129">
        <v>3703</v>
      </c>
      <c r="H129">
        <v>4184</v>
      </c>
      <c r="I129">
        <f>INT(H129*(1+0.13))</f>
        <v>4727</v>
      </c>
    </row>
    <row r="130" spans="1:9" ht="12.95" customHeight="1" x14ac:dyDescent="0.2">
      <c r="A130" s="7" t="str">
        <f t="shared" ref="A130:A193" si="3">LEFT(TRIM(C130))&amp;MID(TRIM(C130),SEARCH(CHAR(32),TRIM(C130))+1,1)&amp;"-"&amp;B130</f>
        <v>JD-74530719</v>
      </c>
      <c r="B130" s="6">
        <v>74530719</v>
      </c>
      <c r="C130" s="1" t="s">
        <v>125</v>
      </c>
      <c r="D130">
        <f>INT(3392*(1-0.13))</f>
        <v>2951</v>
      </c>
      <c r="E130">
        <f>INT(D130*(1+0.13))</f>
        <v>3334</v>
      </c>
      <c r="F130">
        <v>3667</v>
      </c>
      <c r="G130">
        <f>INT(F130*(1+0.03))</f>
        <v>3777</v>
      </c>
      <c r="H130">
        <v>4003</v>
      </c>
      <c r="I130">
        <v>4483</v>
      </c>
    </row>
    <row r="131" spans="1:9" ht="12.95" customHeight="1" x14ac:dyDescent="0.2">
      <c r="A131" s="7" t="str">
        <f t="shared" si="3"/>
        <v>JÉ-95636809</v>
      </c>
      <c r="B131" s="6">
        <v>95636809</v>
      </c>
      <c r="C131" s="1" t="s">
        <v>398</v>
      </c>
      <c r="D131">
        <f>INT(2824*(1-0.09))</f>
        <v>2569</v>
      </c>
      <c r="E131">
        <v>2877</v>
      </c>
      <c r="F131">
        <f>INT(E131*(1+0.04))</f>
        <v>2992</v>
      </c>
      <c r="G131">
        <f>INT(F131*(1+0.03))</f>
        <v>3081</v>
      </c>
      <c r="H131">
        <v>3173</v>
      </c>
      <c r="I131">
        <v>3522</v>
      </c>
    </row>
    <row r="132" spans="1:9" ht="12.95" customHeight="1" x14ac:dyDescent="0.2">
      <c r="A132" s="7" t="str">
        <f t="shared" si="3"/>
        <v>JI-67287448</v>
      </c>
      <c r="B132" s="6">
        <v>67287448</v>
      </c>
      <c r="C132" s="1" t="s">
        <v>130</v>
      </c>
      <c r="D132">
        <f>INT(1570*(1-0.1))</f>
        <v>1413</v>
      </c>
      <c r="E132">
        <f>INT(D132*(1+0.13))</f>
        <v>1596</v>
      </c>
      <c r="F132">
        <v>1739</v>
      </c>
      <c r="G132">
        <v>1808</v>
      </c>
      <c r="H132">
        <f>INT(G132*(1+0.13))</f>
        <v>2043</v>
      </c>
      <c r="I132">
        <v>2206</v>
      </c>
    </row>
    <row r="133" spans="1:9" ht="12.95" customHeight="1" x14ac:dyDescent="0.2">
      <c r="A133" s="7" t="str">
        <f t="shared" si="3"/>
        <v>JJ-86983628</v>
      </c>
      <c r="B133" s="6">
        <v>86983628</v>
      </c>
      <c r="C133" s="1" t="s">
        <v>128</v>
      </c>
      <c r="D133">
        <f>INT(3203*(1-0.04))</f>
        <v>3074</v>
      </c>
      <c r="E133">
        <v>3258</v>
      </c>
      <c r="F133">
        <f>INT(E133*(1+0.05))</f>
        <v>3420</v>
      </c>
      <c r="G133">
        <v>3591</v>
      </c>
      <c r="H133">
        <v>3806</v>
      </c>
      <c r="I133">
        <v>3996</v>
      </c>
    </row>
    <row r="134" spans="1:9" ht="12.95" customHeight="1" x14ac:dyDescent="0.2">
      <c r="A134" s="7" t="str">
        <f t="shared" si="3"/>
        <v>JJ-93536245</v>
      </c>
      <c r="B134" s="6">
        <v>93536245</v>
      </c>
      <c r="C134" s="1" t="s">
        <v>133</v>
      </c>
      <c r="D134">
        <f>INT(4087*(1-0.08))</f>
        <v>3760</v>
      </c>
      <c r="E134">
        <f>INT(D134*(1+0.05))</f>
        <v>3948</v>
      </c>
      <c r="F134">
        <v>4342</v>
      </c>
      <c r="G134">
        <f>INT(F134*(1+0.07))</f>
        <v>4645</v>
      </c>
      <c r="H134">
        <v>5109</v>
      </c>
      <c r="I134">
        <f>INT(H134*(1+0.03))</f>
        <v>5262</v>
      </c>
    </row>
    <row r="135" spans="1:9" ht="12.95" customHeight="1" x14ac:dyDescent="0.2">
      <c r="A135" s="7" t="str">
        <f t="shared" si="3"/>
        <v>JR-22417969</v>
      </c>
      <c r="B135" s="6">
        <v>22417969</v>
      </c>
      <c r="C135" s="1" t="s">
        <v>126</v>
      </c>
      <c r="D135">
        <v>2398</v>
      </c>
      <c r="E135">
        <f>INT(D135*(1+0.07))</f>
        <v>2565</v>
      </c>
      <c r="F135">
        <v>2898</v>
      </c>
      <c r="G135">
        <v>3013</v>
      </c>
      <c r="H135">
        <v>3404</v>
      </c>
      <c r="I135">
        <f>INT(H135*(1+0.1))</f>
        <v>3744</v>
      </c>
    </row>
    <row r="136" spans="1:9" ht="12.95" customHeight="1" x14ac:dyDescent="0.2">
      <c r="A136" s="7" t="str">
        <f t="shared" si="3"/>
        <v>JV-23627182</v>
      </c>
      <c r="B136" s="6">
        <v>23627182</v>
      </c>
      <c r="C136" s="1" t="s">
        <v>129</v>
      </c>
      <c r="D136">
        <v>2254</v>
      </c>
      <c r="E136">
        <v>2321</v>
      </c>
      <c r="F136">
        <v>2622</v>
      </c>
      <c r="G136">
        <f>INT(F136*(1+0.11))</f>
        <v>2910</v>
      </c>
      <c r="H136">
        <v>3026</v>
      </c>
      <c r="I136">
        <v>3237</v>
      </c>
    </row>
    <row r="137" spans="1:9" ht="12.95" customHeight="1" x14ac:dyDescent="0.2">
      <c r="A137" s="7" t="str">
        <f t="shared" si="3"/>
        <v>JZ-72627294</v>
      </c>
      <c r="B137" s="6">
        <v>72627294</v>
      </c>
      <c r="C137" s="1" t="s">
        <v>131</v>
      </c>
      <c r="D137">
        <f>INT(1073*(1-0.03))</f>
        <v>1040</v>
      </c>
      <c r="E137">
        <v>1154</v>
      </c>
      <c r="F137">
        <f>INT(E137*(1+0.08))</f>
        <v>1246</v>
      </c>
      <c r="G137">
        <f>INT(F137*(1+0.07))</f>
        <v>1333</v>
      </c>
      <c r="H137">
        <v>1466</v>
      </c>
      <c r="I137">
        <v>1612</v>
      </c>
    </row>
    <row r="138" spans="1:9" ht="12.95" customHeight="1" x14ac:dyDescent="0.2">
      <c r="A138" s="7" t="str">
        <f t="shared" si="3"/>
        <v>JZ-85705389</v>
      </c>
      <c r="B138" s="6">
        <v>85705389</v>
      </c>
      <c r="C138" s="1" t="s">
        <v>134</v>
      </c>
      <c r="D138">
        <v>2825</v>
      </c>
      <c r="E138">
        <v>3164</v>
      </c>
      <c r="F138">
        <f>INT(E138*(1+0.12))</f>
        <v>3543</v>
      </c>
      <c r="G138">
        <v>3684</v>
      </c>
      <c r="H138">
        <v>4089</v>
      </c>
      <c r="I138">
        <v>4375</v>
      </c>
    </row>
    <row r="139" spans="1:9" ht="12.95" customHeight="1" x14ac:dyDescent="0.2">
      <c r="A139" s="7" t="str">
        <f t="shared" si="3"/>
        <v>KA-12774196</v>
      </c>
      <c r="B139" s="6">
        <v>12774196</v>
      </c>
      <c r="C139" s="1" t="s">
        <v>153</v>
      </c>
      <c r="D139">
        <v>1437</v>
      </c>
      <c r="E139">
        <v>1566</v>
      </c>
      <c r="F139">
        <f>INT(E139*(1+0.09))</f>
        <v>1706</v>
      </c>
      <c r="G139">
        <v>1876</v>
      </c>
      <c r="H139">
        <f>INT(G139*(1+0.1))</f>
        <v>2063</v>
      </c>
      <c r="I139">
        <v>2228</v>
      </c>
    </row>
    <row r="140" spans="1:9" ht="12.95" customHeight="1" x14ac:dyDescent="0.2">
      <c r="A140" s="7" t="str">
        <f t="shared" si="3"/>
        <v>KA-17128667</v>
      </c>
      <c r="B140" s="6">
        <v>17128667</v>
      </c>
      <c r="C140" s="1" t="s">
        <v>172</v>
      </c>
      <c r="D140">
        <v>598</v>
      </c>
      <c r="E140">
        <v>621</v>
      </c>
      <c r="F140">
        <v>670</v>
      </c>
      <c r="G140">
        <f>INT(F140*(1+0.04))</f>
        <v>696</v>
      </c>
      <c r="H140">
        <v>765</v>
      </c>
      <c r="I140">
        <v>826</v>
      </c>
    </row>
    <row r="141" spans="1:9" ht="12.95" customHeight="1" x14ac:dyDescent="0.2">
      <c r="A141" s="7" t="str">
        <f t="shared" si="3"/>
        <v>KA-50631814</v>
      </c>
      <c r="B141" s="6">
        <v>50631814</v>
      </c>
      <c r="C141" s="1" t="s">
        <v>178</v>
      </c>
      <c r="D141">
        <v>527</v>
      </c>
      <c r="E141">
        <v>553</v>
      </c>
      <c r="F141">
        <v>580</v>
      </c>
      <c r="G141">
        <f>INT(F141*(1+0.06))</f>
        <v>614</v>
      </c>
      <c r="H141">
        <f>INT(G141*(1+0.07))</f>
        <v>656</v>
      </c>
      <c r="I141">
        <f>INT(H141*(1+0.1))</f>
        <v>721</v>
      </c>
    </row>
    <row r="142" spans="1:9" ht="12.95" customHeight="1" x14ac:dyDescent="0.2">
      <c r="A142" s="7" t="str">
        <f t="shared" si="3"/>
        <v>KA-67649167</v>
      </c>
      <c r="B142" s="6">
        <v>67649167</v>
      </c>
      <c r="C142" s="1" t="s">
        <v>168</v>
      </c>
      <c r="D142">
        <v>2163</v>
      </c>
      <c r="E142">
        <f>INT(D142*(1+0.08))</f>
        <v>2336</v>
      </c>
      <c r="F142">
        <f>INT(E142*(1+0.05))</f>
        <v>2452</v>
      </c>
      <c r="G142">
        <v>2648</v>
      </c>
      <c r="H142">
        <f>INT(G142*(1+0.05))</f>
        <v>2780</v>
      </c>
      <c r="I142">
        <v>2919</v>
      </c>
    </row>
    <row r="143" spans="1:9" ht="12.95" customHeight="1" x14ac:dyDescent="0.2">
      <c r="A143" s="7" t="str">
        <f t="shared" si="3"/>
        <v>KA-77577786</v>
      </c>
      <c r="B143" s="6">
        <v>77577786</v>
      </c>
      <c r="C143" s="1" t="s">
        <v>149</v>
      </c>
      <c r="D143">
        <v>3220</v>
      </c>
      <c r="E143">
        <v>3381</v>
      </c>
      <c r="F143">
        <f>INT(E143*(1+0.03))</f>
        <v>3482</v>
      </c>
      <c r="G143">
        <v>3830</v>
      </c>
      <c r="H143">
        <f>INT(G143*(1+0.05))</f>
        <v>4021</v>
      </c>
      <c r="I143">
        <v>4382</v>
      </c>
    </row>
    <row r="144" spans="1:9" ht="12.95" customHeight="1" x14ac:dyDescent="0.2">
      <c r="A144" s="7" t="str">
        <f t="shared" si="3"/>
        <v>KA-78220912</v>
      </c>
      <c r="B144" s="6">
        <v>78220912</v>
      </c>
      <c r="C144" s="1" t="s">
        <v>165</v>
      </c>
      <c r="D144">
        <v>595</v>
      </c>
      <c r="E144">
        <v>660</v>
      </c>
      <c r="F144">
        <f>INT(E144*(1+0.1))</f>
        <v>726</v>
      </c>
      <c r="G144">
        <v>776</v>
      </c>
      <c r="H144">
        <v>838</v>
      </c>
      <c r="I144">
        <v>921</v>
      </c>
    </row>
    <row r="145" spans="1:9" ht="12.95" customHeight="1" x14ac:dyDescent="0.2">
      <c r="A145" s="7" t="str">
        <f t="shared" si="3"/>
        <v>KÁ-94549654</v>
      </c>
      <c r="B145" s="6">
        <v>94549654</v>
      </c>
      <c r="C145" s="1" t="s">
        <v>151</v>
      </c>
      <c r="D145">
        <v>1792</v>
      </c>
      <c r="E145">
        <v>1845</v>
      </c>
      <c r="F145">
        <f>INT(E145*(1+0.13))</f>
        <v>2084</v>
      </c>
      <c r="G145">
        <v>2354</v>
      </c>
      <c r="H145">
        <v>2471</v>
      </c>
      <c r="I145">
        <v>2619</v>
      </c>
    </row>
    <row r="146" spans="1:9" ht="12.95" customHeight="1" x14ac:dyDescent="0.2">
      <c r="A146" s="7" t="str">
        <f t="shared" si="3"/>
        <v>KB-23663483</v>
      </c>
      <c r="B146" s="6">
        <v>23663483</v>
      </c>
      <c r="C146" s="1" t="s">
        <v>147</v>
      </c>
      <c r="D146">
        <v>2215</v>
      </c>
      <c r="E146">
        <f>INT(D146*(1+0.13))</f>
        <v>2502</v>
      </c>
      <c r="F146">
        <f>INT(E146*(1+0.13))</f>
        <v>2827</v>
      </c>
      <c r="G146">
        <f>INT(F146*(1+0.13))</f>
        <v>3194</v>
      </c>
      <c r="H146">
        <f>INT(G146*(1+0.06))</f>
        <v>3385</v>
      </c>
      <c r="I146">
        <v>3554</v>
      </c>
    </row>
    <row r="147" spans="1:9" ht="12.95" customHeight="1" x14ac:dyDescent="0.2">
      <c r="A147" s="7" t="str">
        <f t="shared" si="3"/>
        <v>KB-28469833</v>
      </c>
      <c r="B147" s="6">
        <v>28469833</v>
      </c>
      <c r="C147" s="1" t="s">
        <v>138</v>
      </c>
      <c r="D147">
        <f>INT(1304*(1-0.09))</f>
        <v>1186</v>
      </c>
      <c r="E147">
        <v>1233</v>
      </c>
      <c r="F147">
        <v>1380</v>
      </c>
      <c r="G147">
        <v>1490</v>
      </c>
      <c r="H147">
        <f>INT(G147*(1+0.12))</f>
        <v>1668</v>
      </c>
      <c r="I147">
        <v>1851</v>
      </c>
    </row>
    <row r="148" spans="1:9" ht="12.95" customHeight="1" x14ac:dyDescent="0.2">
      <c r="A148" s="7" t="str">
        <f t="shared" si="3"/>
        <v>KB-33817449</v>
      </c>
      <c r="B148" s="6">
        <v>33817449</v>
      </c>
      <c r="C148" s="1" t="s">
        <v>173</v>
      </c>
      <c r="D148">
        <v>624</v>
      </c>
      <c r="E148">
        <v>642</v>
      </c>
      <c r="F148">
        <v>674</v>
      </c>
      <c r="G148">
        <v>734</v>
      </c>
      <c r="H148">
        <v>778</v>
      </c>
      <c r="I148">
        <v>809</v>
      </c>
    </row>
    <row r="149" spans="1:9" ht="12.95" customHeight="1" x14ac:dyDescent="0.2">
      <c r="A149" s="7" t="str">
        <f t="shared" si="3"/>
        <v>KB-93089080</v>
      </c>
      <c r="B149" s="6">
        <v>93089080</v>
      </c>
      <c r="C149" s="1" t="s">
        <v>150</v>
      </c>
      <c r="D149">
        <v>2770</v>
      </c>
      <c r="E149">
        <f>INT(D149*(1+0.06))</f>
        <v>2936</v>
      </c>
      <c r="F149">
        <v>3053</v>
      </c>
      <c r="G149">
        <f>INT(F149*(1+0.13))</f>
        <v>3449</v>
      </c>
      <c r="H149">
        <v>3552</v>
      </c>
      <c r="I149">
        <v>3658</v>
      </c>
    </row>
    <row r="150" spans="1:9" ht="12.95" customHeight="1" x14ac:dyDescent="0.2">
      <c r="A150" s="7" t="str">
        <f t="shared" si="3"/>
        <v>KD-59124082</v>
      </c>
      <c r="B150" s="6">
        <v>59124082</v>
      </c>
      <c r="C150" s="1" t="s">
        <v>140</v>
      </c>
      <c r="D150">
        <f>INT(3424*(1-0.06))</f>
        <v>3218</v>
      </c>
      <c r="E150">
        <v>3411</v>
      </c>
      <c r="F150">
        <v>3581</v>
      </c>
      <c r="G150">
        <v>3688</v>
      </c>
      <c r="H150">
        <f>INT(G150*(1+0.08))</f>
        <v>3983</v>
      </c>
      <c r="I150">
        <f>INT(H150*(1+0.03))</f>
        <v>4102</v>
      </c>
    </row>
    <row r="151" spans="1:9" ht="12.95" customHeight="1" x14ac:dyDescent="0.2">
      <c r="A151" s="7" t="str">
        <f t="shared" si="3"/>
        <v>KE-37360257</v>
      </c>
      <c r="B151" s="6">
        <v>37360257</v>
      </c>
      <c r="C151" s="1" t="s">
        <v>170</v>
      </c>
      <c r="D151">
        <v>2219</v>
      </c>
      <c r="E151">
        <f>INT(D151*(1+0.08))</f>
        <v>2396</v>
      </c>
      <c r="F151">
        <f>INT(E151*(1+0.12))</f>
        <v>2683</v>
      </c>
      <c r="G151">
        <v>2843</v>
      </c>
      <c r="H151">
        <v>3212</v>
      </c>
      <c r="I151">
        <v>3468</v>
      </c>
    </row>
    <row r="152" spans="1:9" ht="12.95" customHeight="1" x14ac:dyDescent="0.2">
      <c r="A152" s="7" t="str">
        <f t="shared" si="3"/>
        <v>KE-56782047</v>
      </c>
      <c r="B152" s="6">
        <v>56782047</v>
      </c>
      <c r="C152" s="1" t="s">
        <v>175</v>
      </c>
      <c r="D152" t="s">
        <v>402</v>
      </c>
      <c r="E152" t="s">
        <v>402</v>
      </c>
      <c r="F152" t="s">
        <v>402</v>
      </c>
      <c r="G152">
        <v>555</v>
      </c>
      <c r="H152">
        <v>610</v>
      </c>
      <c r="I152">
        <v>640</v>
      </c>
    </row>
    <row r="153" spans="1:9" ht="12.95" customHeight="1" x14ac:dyDescent="0.2">
      <c r="A153" s="7" t="str">
        <f t="shared" si="3"/>
        <v>KE-63134389</v>
      </c>
      <c r="B153" s="6">
        <v>63134389</v>
      </c>
      <c r="C153" s="1" t="s">
        <v>171</v>
      </c>
      <c r="D153">
        <f>INT(1197*(1-0.06))</f>
        <v>1125</v>
      </c>
      <c r="E153">
        <v>1237</v>
      </c>
      <c r="F153">
        <v>1311</v>
      </c>
      <c r="G153">
        <v>1481</v>
      </c>
      <c r="H153">
        <v>1555</v>
      </c>
      <c r="I153">
        <v>1617</v>
      </c>
    </row>
    <row r="154" spans="1:9" ht="12.95" customHeight="1" x14ac:dyDescent="0.2">
      <c r="A154" s="7" t="str">
        <f t="shared" si="3"/>
        <v>KF-68412561</v>
      </c>
      <c r="B154" s="6">
        <v>68412561</v>
      </c>
      <c r="C154" s="1" t="s">
        <v>154</v>
      </c>
      <c r="D154">
        <f>INT(468*(1-0.05))</f>
        <v>444</v>
      </c>
      <c r="E154">
        <v>483</v>
      </c>
      <c r="F154">
        <v>531</v>
      </c>
      <c r="G154">
        <f>INT(F154*(1+0.08))</f>
        <v>573</v>
      </c>
      <c r="H154">
        <v>641</v>
      </c>
      <c r="I154">
        <v>705</v>
      </c>
    </row>
    <row r="155" spans="1:9" ht="12.95" customHeight="1" x14ac:dyDescent="0.2">
      <c r="A155" s="7" t="str">
        <f t="shared" si="3"/>
        <v>KG-12714532</v>
      </c>
      <c r="B155" s="6">
        <v>12714532</v>
      </c>
      <c r="C155" s="1" t="s">
        <v>136</v>
      </c>
      <c r="D155">
        <v>4085</v>
      </c>
      <c r="E155">
        <v>4370</v>
      </c>
      <c r="F155">
        <f>INT(E155*(1+0.07))</f>
        <v>4675</v>
      </c>
      <c r="G155">
        <v>4955</v>
      </c>
      <c r="H155">
        <v>5252</v>
      </c>
      <c r="I155">
        <v>5462</v>
      </c>
    </row>
    <row r="156" spans="1:9" ht="12.95" customHeight="1" x14ac:dyDescent="0.2">
      <c r="A156" s="7" t="str">
        <f t="shared" si="3"/>
        <v>KG-27419324</v>
      </c>
      <c r="B156" s="6">
        <v>27419324</v>
      </c>
      <c r="C156" s="1" t="s">
        <v>143</v>
      </c>
      <c r="D156">
        <f>INT(1808*(1-0.11))</f>
        <v>1609</v>
      </c>
      <c r="E156">
        <v>1769</v>
      </c>
      <c r="F156">
        <v>1998</v>
      </c>
      <c r="G156">
        <f>INT(F156*(1+0.12))</f>
        <v>2237</v>
      </c>
      <c r="H156">
        <v>2527</v>
      </c>
      <c r="I156">
        <f>INT(H156*(1+0.1))</f>
        <v>2779</v>
      </c>
    </row>
    <row r="157" spans="1:9" ht="12.95" customHeight="1" x14ac:dyDescent="0.2">
      <c r="A157" s="7" t="str">
        <f t="shared" si="3"/>
        <v>KG-49778635</v>
      </c>
      <c r="B157" s="6">
        <v>49778635</v>
      </c>
      <c r="C157" s="1" t="s">
        <v>180</v>
      </c>
      <c r="D157">
        <v>2159</v>
      </c>
      <c r="E157">
        <f>INT(D157*(1+0.13))</f>
        <v>2439</v>
      </c>
      <c r="F157">
        <v>2707</v>
      </c>
      <c r="G157">
        <f>INT(F157*(1+0.04))</f>
        <v>2815</v>
      </c>
      <c r="H157">
        <v>3180</v>
      </c>
      <c r="I157">
        <v>3561</v>
      </c>
    </row>
    <row r="158" spans="1:9" ht="12.95" customHeight="1" x14ac:dyDescent="0.2">
      <c r="A158" s="7" t="str">
        <f t="shared" si="3"/>
        <v>KH-75566914</v>
      </c>
      <c r="B158" s="6">
        <v>75566914</v>
      </c>
      <c r="C158" s="1" t="s">
        <v>157</v>
      </c>
      <c r="D158">
        <v>3836</v>
      </c>
      <c r="E158">
        <f>INT(D158*(1+0.03))</f>
        <v>3951</v>
      </c>
      <c r="F158">
        <v>4227</v>
      </c>
      <c r="G158">
        <v>4522</v>
      </c>
      <c r="H158">
        <f>INT(G158*(1+0.11))</f>
        <v>5019</v>
      </c>
      <c r="I158">
        <v>5219</v>
      </c>
    </row>
    <row r="159" spans="1:9" ht="12.95" customHeight="1" x14ac:dyDescent="0.2">
      <c r="A159" s="7" t="str">
        <f t="shared" si="3"/>
        <v>KI-35207202</v>
      </c>
      <c r="B159" s="6">
        <v>35207202</v>
      </c>
      <c r="C159" s="1" t="s">
        <v>177</v>
      </c>
      <c r="D159">
        <f>INT(3399*(1-0.08))</f>
        <v>3127</v>
      </c>
      <c r="E159">
        <v>3439</v>
      </c>
      <c r="F159">
        <f>INT(E159*(1+0.07))</f>
        <v>3679</v>
      </c>
      <c r="G159">
        <v>3936</v>
      </c>
      <c r="H159">
        <v>4408</v>
      </c>
      <c r="I159">
        <f>INT(H159*(1+0.11))</f>
        <v>4892</v>
      </c>
    </row>
    <row r="160" spans="1:9" ht="12.95" customHeight="1" x14ac:dyDescent="0.2">
      <c r="A160" s="7" t="str">
        <f t="shared" si="3"/>
        <v>KI-53953666</v>
      </c>
      <c r="B160" s="6">
        <v>53953666</v>
      </c>
      <c r="C160" s="1" t="s">
        <v>399</v>
      </c>
      <c r="D160">
        <v>741</v>
      </c>
      <c r="E160">
        <v>815</v>
      </c>
      <c r="F160">
        <f>INT(E160*(1+0.06))</f>
        <v>863</v>
      </c>
      <c r="G160">
        <f>INT(F160*(1+0.12))</f>
        <v>966</v>
      </c>
      <c r="H160">
        <f>INT(G160*(1+0.11))</f>
        <v>1072</v>
      </c>
      <c r="I160">
        <v>1189</v>
      </c>
    </row>
    <row r="161" spans="1:9" ht="12.95" customHeight="1" x14ac:dyDescent="0.2">
      <c r="A161" s="7" t="str">
        <f t="shared" si="3"/>
        <v>KI-82044330</v>
      </c>
      <c r="B161" s="6">
        <v>82044330</v>
      </c>
      <c r="C161" s="1" t="s">
        <v>152</v>
      </c>
      <c r="D161">
        <f>INT(1323*(1-0.03))</f>
        <v>1283</v>
      </c>
      <c r="E161">
        <v>1398</v>
      </c>
      <c r="F161">
        <v>1495</v>
      </c>
      <c r="G161">
        <v>1629</v>
      </c>
      <c r="H161">
        <v>1677</v>
      </c>
      <c r="I161">
        <v>1760</v>
      </c>
    </row>
    <row r="162" spans="1:9" ht="12.95" customHeight="1" x14ac:dyDescent="0.2">
      <c r="A162" s="7" t="str">
        <f t="shared" si="3"/>
        <v>KJ-26317210</v>
      </c>
      <c r="B162" s="6">
        <v>26317210</v>
      </c>
      <c r="C162" s="1" t="s">
        <v>179</v>
      </c>
      <c r="D162">
        <v>3170</v>
      </c>
      <c r="E162">
        <v>3550</v>
      </c>
      <c r="F162">
        <v>3940</v>
      </c>
      <c r="G162">
        <f>INT(F162*(1+0.04))</f>
        <v>4097</v>
      </c>
      <c r="H162">
        <f>INT(G162*(1+0.04))</f>
        <v>4260</v>
      </c>
      <c r="I162">
        <v>4686</v>
      </c>
    </row>
    <row r="163" spans="1:9" ht="12.95" customHeight="1" x14ac:dyDescent="0.2">
      <c r="A163" s="7" t="str">
        <f t="shared" si="3"/>
        <v>KJ-37723529</v>
      </c>
      <c r="B163" s="6">
        <v>37723529</v>
      </c>
      <c r="C163" s="1" t="s">
        <v>162</v>
      </c>
      <c r="D163">
        <f>INT(3023*(1-0.06))</f>
        <v>2841</v>
      </c>
      <c r="E163">
        <f>INT(D163*(1+0.03))</f>
        <v>2926</v>
      </c>
      <c r="F163">
        <v>3218</v>
      </c>
      <c r="G163">
        <f>INT(F163*(1+0.05))</f>
        <v>3378</v>
      </c>
      <c r="H163">
        <v>3715</v>
      </c>
      <c r="I163">
        <f>INT(H163*(1+0.07))</f>
        <v>3975</v>
      </c>
    </row>
    <row r="164" spans="1:9" ht="12.95" customHeight="1" x14ac:dyDescent="0.2">
      <c r="A164" s="7" t="str">
        <f t="shared" si="3"/>
        <v>KK-30083143</v>
      </c>
      <c r="B164" s="6">
        <v>30083143</v>
      </c>
      <c r="C164" s="1" t="s">
        <v>176</v>
      </c>
      <c r="D164">
        <v>2710</v>
      </c>
      <c r="E164">
        <v>2899</v>
      </c>
      <c r="F164">
        <v>3217</v>
      </c>
      <c r="G164">
        <v>3635</v>
      </c>
      <c r="H164">
        <f>INT(G164*(1+0.12))</f>
        <v>4071</v>
      </c>
      <c r="I164">
        <f>INT(H164*(1+0.08))</f>
        <v>4396</v>
      </c>
    </row>
    <row r="165" spans="1:9" ht="12.95" customHeight="1" x14ac:dyDescent="0.2">
      <c r="A165" s="7" t="str">
        <f t="shared" si="3"/>
        <v>KK-43098028</v>
      </c>
      <c r="B165" s="6">
        <v>43098028</v>
      </c>
      <c r="C165" s="1" t="s">
        <v>164</v>
      </c>
      <c r="D165">
        <f>INT(602*(1-0.1))</f>
        <v>541</v>
      </c>
      <c r="E165">
        <v>562</v>
      </c>
      <c r="F165">
        <v>635</v>
      </c>
      <c r="G165">
        <f>INT(F165*(1+0.06))</f>
        <v>673</v>
      </c>
      <c r="H165">
        <v>747</v>
      </c>
      <c r="I165">
        <f>INT(H165*(1+0.03))</f>
        <v>769</v>
      </c>
    </row>
    <row r="166" spans="1:9" ht="12.95" customHeight="1" x14ac:dyDescent="0.2">
      <c r="A166" s="7" t="str">
        <f t="shared" si="3"/>
        <v>KK-52652871</v>
      </c>
      <c r="B166" s="6">
        <v>52652871</v>
      </c>
      <c r="C166" s="1" t="s">
        <v>167</v>
      </c>
      <c r="D166">
        <f>INT(3018*(1-0.1))</f>
        <v>2716</v>
      </c>
      <c r="E166">
        <v>2851</v>
      </c>
      <c r="F166">
        <v>3022</v>
      </c>
      <c r="G166">
        <f>INT(F166*(1+0.08))</f>
        <v>3263</v>
      </c>
      <c r="H166">
        <v>3687</v>
      </c>
      <c r="I166">
        <f>INT(H166*(1+0.12))</f>
        <v>4129</v>
      </c>
    </row>
    <row r="167" spans="1:9" ht="12.95" customHeight="1" x14ac:dyDescent="0.2">
      <c r="A167" s="7" t="str">
        <f t="shared" si="3"/>
        <v>KK-57806240</v>
      </c>
      <c r="B167" s="6">
        <v>57806240</v>
      </c>
      <c r="C167" s="1" t="s">
        <v>163</v>
      </c>
      <c r="D167">
        <v>2472</v>
      </c>
      <c r="E167">
        <f>INT(D167*(1+0.08))</f>
        <v>2669</v>
      </c>
      <c r="F167">
        <v>2802</v>
      </c>
      <c r="G167">
        <v>3166</v>
      </c>
      <c r="H167">
        <v>3260</v>
      </c>
      <c r="I167">
        <f>INT(H167*(1+0.06))</f>
        <v>3455</v>
      </c>
    </row>
    <row r="168" spans="1:9" ht="12.95" customHeight="1" x14ac:dyDescent="0.2">
      <c r="A168" s="7" t="str">
        <f t="shared" si="3"/>
        <v>KL-37301313</v>
      </c>
      <c r="B168" s="6">
        <v>37301313</v>
      </c>
      <c r="C168" s="1" t="s">
        <v>144</v>
      </c>
      <c r="D168">
        <v>2291</v>
      </c>
      <c r="E168">
        <v>2588</v>
      </c>
      <c r="F168">
        <v>2691</v>
      </c>
      <c r="G168">
        <v>2933</v>
      </c>
      <c r="H168">
        <v>3167</v>
      </c>
      <c r="I168">
        <f>INT(H168*(1+0.05))</f>
        <v>3325</v>
      </c>
    </row>
    <row r="169" spans="1:9" ht="12.95" customHeight="1" x14ac:dyDescent="0.2">
      <c r="A169" s="7" t="str">
        <f t="shared" si="3"/>
        <v>KL-81393237</v>
      </c>
      <c r="B169" s="6">
        <v>81393237</v>
      </c>
      <c r="C169" s="1" t="s">
        <v>166</v>
      </c>
      <c r="D169">
        <f>INT(1107*(1-0.08))</f>
        <v>1018</v>
      </c>
      <c r="E169">
        <f>INT(D169*(1+0.03))</f>
        <v>1048</v>
      </c>
      <c r="F169">
        <f>INT(E169*(1+0.09))</f>
        <v>1142</v>
      </c>
      <c r="G169">
        <v>1279</v>
      </c>
      <c r="H169">
        <v>1445</v>
      </c>
      <c r="I169">
        <v>1531</v>
      </c>
    </row>
    <row r="170" spans="1:9" ht="12.95" customHeight="1" x14ac:dyDescent="0.2">
      <c r="A170" s="7" t="str">
        <f t="shared" si="3"/>
        <v>KL-93489955</v>
      </c>
      <c r="B170" s="6">
        <v>93489955</v>
      </c>
      <c r="C170" s="1" t="s">
        <v>169</v>
      </c>
      <c r="D170">
        <f>INT(576*(1-0.05))</f>
        <v>547</v>
      </c>
      <c r="E170">
        <v>574</v>
      </c>
      <c r="F170">
        <v>625</v>
      </c>
      <c r="G170">
        <v>675</v>
      </c>
      <c r="H170">
        <v>708</v>
      </c>
      <c r="I170">
        <v>750</v>
      </c>
    </row>
    <row r="171" spans="1:9" ht="12.95" customHeight="1" x14ac:dyDescent="0.2">
      <c r="A171" s="7" t="str">
        <f t="shared" si="3"/>
        <v>KM-15496382</v>
      </c>
      <c r="B171" s="6">
        <v>15496382</v>
      </c>
      <c r="C171" s="1" t="s">
        <v>161</v>
      </c>
      <c r="D171">
        <v>3131</v>
      </c>
      <c r="E171">
        <f>INT(D171*(1+0.13))</f>
        <v>3538</v>
      </c>
      <c r="F171">
        <f>INT(E171*(1+0.08))</f>
        <v>3821</v>
      </c>
      <c r="G171">
        <v>4050</v>
      </c>
      <c r="H171">
        <v>4374</v>
      </c>
      <c r="I171">
        <f>INT(H171*(1+0.1))</f>
        <v>4811</v>
      </c>
    </row>
    <row r="172" spans="1:9" ht="12.95" customHeight="1" x14ac:dyDescent="0.2">
      <c r="A172" s="7" t="str">
        <f t="shared" si="3"/>
        <v>KM-75723461</v>
      </c>
      <c r="B172" s="6">
        <v>75723461</v>
      </c>
      <c r="C172" s="1" t="s">
        <v>141</v>
      </c>
      <c r="D172">
        <v>2267</v>
      </c>
      <c r="E172">
        <v>2516</v>
      </c>
      <c r="F172">
        <v>2692</v>
      </c>
      <c r="G172">
        <v>2988</v>
      </c>
      <c r="H172">
        <f>INT(G172*(1+0.03))</f>
        <v>3077</v>
      </c>
      <c r="I172">
        <f>INT(H172*(1+0.11))</f>
        <v>3415</v>
      </c>
    </row>
    <row r="173" spans="1:9" ht="12.95" customHeight="1" x14ac:dyDescent="0.2">
      <c r="A173" s="7" t="str">
        <f t="shared" si="3"/>
        <v>KM-90982180</v>
      </c>
      <c r="B173" s="6">
        <v>90982180</v>
      </c>
      <c r="C173" s="1" t="s">
        <v>159</v>
      </c>
      <c r="D173">
        <f>INT(631*(1-0.03))</f>
        <v>612</v>
      </c>
      <c r="E173">
        <v>654</v>
      </c>
      <c r="F173">
        <v>699</v>
      </c>
      <c r="G173">
        <v>726</v>
      </c>
      <c r="H173">
        <v>805</v>
      </c>
      <c r="I173">
        <f>INT(H173*(1+0.04))</f>
        <v>837</v>
      </c>
    </row>
    <row r="174" spans="1:9" ht="12.95" customHeight="1" x14ac:dyDescent="0.2">
      <c r="A174" s="7" t="str">
        <f t="shared" si="3"/>
        <v>KO-13983902</v>
      </c>
      <c r="B174" s="6">
        <v>13983902</v>
      </c>
      <c r="C174" s="1" t="s">
        <v>137</v>
      </c>
      <c r="D174">
        <v>1598</v>
      </c>
      <c r="E174">
        <v>1741</v>
      </c>
      <c r="F174">
        <f>INT(E174*(1+0.03))</f>
        <v>1793</v>
      </c>
      <c r="G174">
        <f>INT(F174*(1+0.13))</f>
        <v>2026</v>
      </c>
      <c r="H174">
        <v>2269</v>
      </c>
      <c r="I174">
        <f>INT(H174*(1+0.03))</f>
        <v>2337</v>
      </c>
    </row>
    <row r="175" spans="1:9" ht="12.95" customHeight="1" x14ac:dyDescent="0.2">
      <c r="A175" s="7" t="str">
        <f t="shared" si="3"/>
        <v>KO-47905970</v>
      </c>
      <c r="B175" s="6">
        <v>47905970</v>
      </c>
      <c r="C175" s="1" t="s">
        <v>174</v>
      </c>
      <c r="D175">
        <v>1118</v>
      </c>
      <c r="E175">
        <v>1252</v>
      </c>
      <c r="F175">
        <f>INT(E175*(1+0.06))</f>
        <v>1327</v>
      </c>
      <c r="G175">
        <v>1406</v>
      </c>
      <c r="H175">
        <f>INT(G175*(1+0.13))</f>
        <v>1588</v>
      </c>
      <c r="I175">
        <v>1730</v>
      </c>
    </row>
    <row r="176" spans="1:9" ht="12.95" customHeight="1" x14ac:dyDescent="0.2">
      <c r="A176" s="7" t="str">
        <f t="shared" si="3"/>
        <v>KP-12958003</v>
      </c>
      <c r="B176" s="6">
        <v>12958003</v>
      </c>
      <c r="C176" s="1" t="s">
        <v>160</v>
      </c>
      <c r="D176">
        <v>1944</v>
      </c>
      <c r="E176">
        <f>INT(D176*(1+0.12))</f>
        <v>2177</v>
      </c>
      <c r="F176">
        <f>INT(E176*(1+0.12))</f>
        <v>2438</v>
      </c>
      <c r="G176">
        <v>2535</v>
      </c>
      <c r="H176">
        <v>2763</v>
      </c>
      <c r="I176">
        <v>2873</v>
      </c>
    </row>
    <row r="177" spans="1:9" ht="12.95" customHeight="1" x14ac:dyDescent="0.2">
      <c r="A177" s="7" t="str">
        <f t="shared" si="3"/>
        <v>KP-27733832</v>
      </c>
      <c r="B177" s="6">
        <v>27733832</v>
      </c>
      <c r="C177" s="1" t="s">
        <v>155</v>
      </c>
      <c r="D177">
        <v>1687</v>
      </c>
      <c r="E177">
        <v>1737</v>
      </c>
      <c r="F177">
        <v>1789</v>
      </c>
      <c r="G177">
        <v>1896</v>
      </c>
      <c r="H177">
        <f>INT(G177*(1+0.09))</f>
        <v>2066</v>
      </c>
      <c r="I177">
        <f>INT(H177*(1+0.12))</f>
        <v>2313</v>
      </c>
    </row>
    <row r="178" spans="1:9" ht="12.95" customHeight="1" x14ac:dyDescent="0.2">
      <c r="A178" s="7" t="str">
        <f t="shared" si="3"/>
        <v>KP-36300408</v>
      </c>
      <c r="B178" s="6">
        <v>36300408</v>
      </c>
      <c r="C178" s="1" t="s">
        <v>139</v>
      </c>
      <c r="D178">
        <f>INT(2688*(1-0.06))</f>
        <v>2526</v>
      </c>
      <c r="E178">
        <f>INT(D178*(1+0.07))</f>
        <v>2702</v>
      </c>
      <c r="F178">
        <v>3053</v>
      </c>
      <c r="G178">
        <v>3236</v>
      </c>
      <c r="H178">
        <v>3397</v>
      </c>
      <c r="I178">
        <f>INT(H178*(1+0.04))</f>
        <v>3532</v>
      </c>
    </row>
    <row r="179" spans="1:9" ht="12.95" customHeight="1" x14ac:dyDescent="0.2">
      <c r="A179" s="7" t="str">
        <f t="shared" si="3"/>
        <v>KP-99387581</v>
      </c>
      <c r="B179" s="6">
        <v>99387581</v>
      </c>
      <c r="C179" s="1" t="s">
        <v>181</v>
      </c>
      <c r="D179">
        <f>INT(3734*(1-0.05))</f>
        <v>3547</v>
      </c>
      <c r="E179">
        <f>INT(D179*(1+0.12))</f>
        <v>3972</v>
      </c>
      <c r="F179">
        <v>4210</v>
      </c>
      <c r="G179">
        <v>4546</v>
      </c>
      <c r="H179">
        <f>INT(G179*(1+0.11))</f>
        <v>5046</v>
      </c>
      <c r="I179">
        <f>INT(H179*(1+0.1))</f>
        <v>5550</v>
      </c>
    </row>
    <row r="180" spans="1:9" ht="12.95" customHeight="1" x14ac:dyDescent="0.2">
      <c r="A180" s="7" t="str">
        <f t="shared" si="3"/>
        <v>KS-32217196</v>
      </c>
      <c r="B180" s="6">
        <v>32217196</v>
      </c>
      <c r="C180" s="1" t="s">
        <v>148</v>
      </c>
      <c r="D180">
        <v>1272</v>
      </c>
      <c r="E180">
        <f>INT(D180*(1+0.13))</f>
        <v>1437</v>
      </c>
      <c r="F180">
        <v>1623</v>
      </c>
      <c r="G180">
        <f>INT(F180*(1+0.11))</f>
        <v>1801</v>
      </c>
      <c r="H180">
        <v>1927</v>
      </c>
      <c r="I180">
        <v>2023</v>
      </c>
    </row>
    <row r="181" spans="1:9" ht="12.95" customHeight="1" x14ac:dyDescent="0.2">
      <c r="A181" s="7" t="str">
        <f t="shared" si="3"/>
        <v>KS-90030861</v>
      </c>
      <c r="B181" s="6">
        <v>90030861</v>
      </c>
      <c r="C181" s="1" t="s">
        <v>142</v>
      </c>
      <c r="D181">
        <f>INT(4061*(1-0.12))</f>
        <v>3573</v>
      </c>
      <c r="E181">
        <f>INT(D181*(1+0.11))</f>
        <v>3966</v>
      </c>
      <c r="F181">
        <f>INT(E181*(1+0.12))</f>
        <v>4441</v>
      </c>
      <c r="G181">
        <v>4663</v>
      </c>
      <c r="H181">
        <v>4989</v>
      </c>
      <c r="I181">
        <f>INT(H181*(1+0.06))</f>
        <v>5288</v>
      </c>
    </row>
    <row r="182" spans="1:9" ht="12.95" customHeight="1" x14ac:dyDescent="0.2">
      <c r="A182" s="7" t="str">
        <f t="shared" si="3"/>
        <v>KT-76851347</v>
      </c>
      <c r="B182" s="6">
        <v>76851347</v>
      </c>
      <c r="C182" s="1" t="s">
        <v>146</v>
      </c>
      <c r="D182">
        <v>599</v>
      </c>
      <c r="E182">
        <v>664</v>
      </c>
      <c r="F182">
        <v>710</v>
      </c>
      <c r="G182">
        <v>795</v>
      </c>
      <c r="H182">
        <f>INT(G182*(1+0.04))</f>
        <v>826</v>
      </c>
      <c r="I182">
        <f>INT(H182*(1+0.12))</f>
        <v>925</v>
      </c>
    </row>
    <row r="183" spans="1:9" ht="12.95" customHeight="1" x14ac:dyDescent="0.2">
      <c r="A183" s="7" t="str">
        <f t="shared" si="3"/>
        <v>KV-45276134</v>
      </c>
      <c r="B183" s="6">
        <v>45276134</v>
      </c>
      <c r="C183" s="1" t="s">
        <v>145</v>
      </c>
      <c r="D183">
        <f>INT(2502*(1-0.07))</f>
        <v>2326</v>
      </c>
      <c r="E183">
        <v>2442</v>
      </c>
      <c r="F183">
        <v>2588</v>
      </c>
      <c r="G183">
        <f>INT(F183*(1+0.07))</f>
        <v>2769</v>
      </c>
      <c r="H183">
        <v>2852</v>
      </c>
      <c r="I183">
        <v>3023</v>
      </c>
    </row>
    <row r="184" spans="1:9" ht="12.95" customHeight="1" x14ac:dyDescent="0.2">
      <c r="A184" s="7" t="str">
        <f t="shared" si="3"/>
        <v>KV-62260422</v>
      </c>
      <c r="B184" s="6">
        <v>62260422</v>
      </c>
      <c r="C184" s="1" t="s">
        <v>156</v>
      </c>
      <c r="D184">
        <v>2691</v>
      </c>
      <c r="E184">
        <v>2825</v>
      </c>
      <c r="F184">
        <v>3022</v>
      </c>
      <c r="G184">
        <f>INT(F184*(1+0.11))</f>
        <v>3354</v>
      </c>
      <c r="H184">
        <v>3722</v>
      </c>
      <c r="I184">
        <f>INT(H184*(1+0.07))</f>
        <v>3982</v>
      </c>
    </row>
    <row r="185" spans="1:9" ht="12.95" customHeight="1" x14ac:dyDescent="0.2">
      <c r="A185" s="7" t="str">
        <f t="shared" si="3"/>
        <v>KZ-21120323</v>
      </c>
      <c r="B185" s="6">
        <v>21120323</v>
      </c>
      <c r="C185" s="1" t="s">
        <v>158</v>
      </c>
      <c r="D185">
        <v>3472</v>
      </c>
      <c r="E185">
        <v>3610</v>
      </c>
      <c r="F185">
        <f>INT(E185*(1+0.08))</f>
        <v>3898</v>
      </c>
      <c r="G185">
        <v>4053</v>
      </c>
      <c r="H185">
        <v>4255</v>
      </c>
      <c r="I185">
        <v>4425</v>
      </c>
    </row>
    <row r="186" spans="1:9" ht="12.95" customHeight="1" x14ac:dyDescent="0.2">
      <c r="A186" s="7" t="str">
        <f t="shared" si="3"/>
        <v>LÁ-93819145</v>
      </c>
      <c r="B186" s="6">
        <v>93819145</v>
      </c>
      <c r="C186" s="1" t="s">
        <v>186</v>
      </c>
      <c r="D186">
        <v>553</v>
      </c>
      <c r="E186">
        <v>624</v>
      </c>
      <c r="F186">
        <f>INT(E186*(1+0.08))</f>
        <v>673</v>
      </c>
      <c r="G186">
        <v>760</v>
      </c>
      <c r="H186">
        <v>836</v>
      </c>
      <c r="I186">
        <f>INT(H186*(1+0.03))</f>
        <v>861</v>
      </c>
    </row>
    <row r="187" spans="1:9" ht="12.95" customHeight="1" x14ac:dyDescent="0.2">
      <c r="A187" s="7" t="str">
        <f t="shared" si="3"/>
        <v>LB-48352876</v>
      </c>
      <c r="B187" s="6">
        <v>48352876</v>
      </c>
      <c r="C187" s="1" t="s">
        <v>188</v>
      </c>
      <c r="D187">
        <f>INT(1293*(1-0.08))</f>
        <v>1189</v>
      </c>
      <c r="E187">
        <v>1343</v>
      </c>
      <c r="F187">
        <f>INT(E187*(1+0.06))</f>
        <v>1423</v>
      </c>
      <c r="G187">
        <f>INT(F187*(1+0.04))</f>
        <v>1479</v>
      </c>
      <c r="H187">
        <f>INT(G187*(1+0.05))</f>
        <v>1552</v>
      </c>
      <c r="I187">
        <v>1691</v>
      </c>
    </row>
    <row r="188" spans="1:9" ht="12.95" customHeight="1" x14ac:dyDescent="0.2">
      <c r="A188" s="7" t="str">
        <f t="shared" si="3"/>
        <v>LG-74909925</v>
      </c>
      <c r="B188" s="6">
        <v>74909925</v>
      </c>
      <c r="C188" s="1" t="s">
        <v>185</v>
      </c>
      <c r="D188">
        <v>914</v>
      </c>
      <c r="E188">
        <v>968</v>
      </c>
      <c r="F188">
        <f>INT(E188*(1+0.11))</f>
        <v>1074</v>
      </c>
      <c r="G188">
        <v>1213</v>
      </c>
      <c r="H188">
        <f>INT(G188*(1+0.07))</f>
        <v>1297</v>
      </c>
      <c r="I188">
        <f>INT(H188*(1+0.03))</f>
        <v>1335</v>
      </c>
    </row>
    <row r="189" spans="1:9" ht="12.95" customHeight="1" x14ac:dyDescent="0.2">
      <c r="A189" s="7" t="str">
        <f t="shared" si="3"/>
        <v>LL-42044200</v>
      </c>
      <c r="B189" s="6">
        <v>42044200</v>
      </c>
      <c r="C189" s="1" t="s">
        <v>187</v>
      </c>
      <c r="D189">
        <f>INT(2032*(1-0.09))</f>
        <v>1849</v>
      </c>
      <c r="E189">
        <v>2070</v>
      </c>
      <c r="F189">
        <v>2256</v>
      </c>
      <c r="G189">
        <v>2391</v>
      </c>
      <c r="H189">
        <v>2510</v>
      </c>
      <c r="I189">
        <v>2836</v>
      </c>
    </row>
    <row r="190" spans="1:9" ht="12.95" customHeight="1" x14ac:dyDescent="0.2">
      <c r="A190" s="7" t="str">
        <f t="shared" si="3"/>
        <v>LL-88068706</v>
      </c>
      <c r="B190" s="6">
        <v>88068706</v>
      </c>
      <c r="C190" s="1" t="s">
        <v>189</v>
      </c>
      <c r="D190">
        <f>INT(3599*(1-0.04))</f>
        <v>3455</v>
      </c>
      <c r="E190">
        <v>3904</v>
      </c>
      <c r="F190">
        <v>4177</v>
      </c>
      <c r="G190">
        <f>INT(F190*(1+0.12))</f>
        <v>4678</v>
      </c>
      <c r="H190">
        <f>INT(G190*(1+0.1))</f>
        <v>5145</v>
      </c>
      <c r="I190">
        <v>5813</v>
      </c>
    </row>
    <row r="191" spans="1:9" ht="12.95" customHeight="1" x14ac:dyDescent="0.2">
      <c r="A191" s="7" t="str">
        <f t="shared" si="3"/>
        <v>LÖ-59441974</v>
      </c>
      <c r="B191" s="6">
        <v>59441974</v>
      </c>
      <c r="C191" s="1" t="s">
        <v>182</v>
      </c>
      <c r="D191">
        <f>INT(2196*(1-0.05))</f>
        <v>2086</v>
      </c>
      <c r="E191">
        <v>2336</v>
      </c>
      <c r="F191">
        <v>2406</v>
      </c>
      <c r="G191">
        <v>2478</v>
      </c>
      <c r="H191">
        <v>2701</v>
      </c>
      <c r="I191">
        <v>2917</v>
      </c>
    </row>
    <row r="192" spans="1:9" ht="12.95" customHeight="1" x14ac:dyDescent="0.2">
      <c r="A192" s="7" t="str">
        <f t="shared" si="3"/>
        <v>LT-93089645</v>
      </c>
      <c r="B192" s="6">
        <v>93089645</v>
      </c>
      <c r="C192" s="1" t="s">
        <v>190</v>
      </c>
      <c r="D192">
        <f>INT(3631*(1-0.08))</f>
        <v>3340</v>
      </c>
      <c r="E192">
        <v>3540</v>
      </c>
      <c r="F192">
        <f>INT(E192*(1+0.04))</f>
        <v>3681</v>
      </c>
      <c r="G192">
        <v>4122</v>
      </c>
      <c r="H192">
        <f>INT(G192*(1+0.11))</f>
        <v>4575</v>
      </c>
      <c r="I192">
        <v>4941</v>
      </c>
    </row>
    <row r="193" spans="1:9" ht="12.95" customHeight="1" x14ac:dyDescent="0.2">
      <c r="A193" s="7" t="str">
        <f t="shared" si="3"/>
        <v>LV-45051385</v>
      </c>
      <c r="B193" s="6">
        <v>45051385</v>
      </c>
      <c r="C193" s="1" t="s">
        <v>183</v>
      </c>
      <c r="D193">
        <f>INT(1505*(1-0.06))</f>
        <v>1414</v>
      </c>
      <c r="E193">
        <f>INT(D193*(1+0.09))</f>
        <v>1541</v>
      </c>
      <c r="F193">
        <f>INT(E193*(1+0.03))</f>
        <v>1587</v>
      </c>
      <c r="G193">
        <v>1777</v>
      </c>
      <c r="H193">
        <f>INT(G193*(1+0.12))</f>
        <v>1990</v>
      </c>
      <c r="I193">
        <v>2248</v>
      </c>
    </row>
    <row r="194" spans="1:9" ht="12.95" customHeight="1" x14ac:dyDescent="0.2">
      <c r="A194" s="7" t="str">
        <f t="shared" ref="A194:A257" si="4">LEFT(TRIM(C194))&amp;MID(TRIM(C194),SEARCH(CHAR(32),TRIM(C194))+1,1)&amp;"-"&amp;B194</f>
        <v>LZ-87198933</v>
      </c>
      <c r="B194" s="6">
        <v>87198933</v>
      </c>
      <c r="C194" s="1" t="s">
        <v>184</v>
      </c>
      <c r="D194">
        <v>3194</v>
      </c>
      <c r="E194">
        <f>INT(D194*(1+0.04))</f>
        <v>3321</v>
      </c>
      <c r="F194">
        <v>3586</v>
      </c>
      <c r="G194">
        <v>3944</v>
      </c>
      <c r="H194">
        <f>INT(G194*(1+0.12))</f>
        <v>4417</v>
      </c>
      <c r="I194">
        <v>4947</v>
      </c>
    </row>
    <row r="195" spans="1:9" ht="12.95" customHeight="1" x14ac:dyDescent="0.2">
      <c r="A195" s="7" t="str">
        <f t="shared" si="4"/>
        <v>MA-25072631</v>
      </c>
      <c r="B195" s="6">
        <v>25072631</v>
      </c>
      <c r="C195" s="1" t="s">
        <v>196</v>
      </c>
      <c r="D195">
        <v>3472</v>
      </c>
      <c r="E195">
        <v>3610</v>
      </c>
      <c r="F195">
        <f>INT(E195*(1+0.11))</f>
        <v>4007</v>
      </c>
      <c r="G195">
        <v>4447</v>
      </c>
      <c r="H195">
        <v>4580</v>
      </c>
      <c r="I195">
        <v>4946</v>
      </c>
    </row>
    <row r="196" spans="1:9" ht="12.95" customHeight="1" x14ac:dyDescent="0.2">
      <c r="A196" s="7" t="str">
        <f t="shared" si="4"/>
        <v>MÁ-96743869</v>
      </c>
      <c r="B196" s="6">
        <v>96743869</v>
      </c>
      <c r="C196" s="1" t="s">
        <v>195</v>
      </c>
      <c r="D196">
        <f>INT(723*(1-0.03))</f>
        <v>701</v>
      </c>
      <c r="E196">
        <v>757</v>
      </c>
      <c r="F196">
        <v>817</v>
      </c>
      <c r="G196">
        <v>906</v>
      </c>
      <c r="H196">
        <v>1014</v>
      </c>
      <c r="I196">
        <v>1095</v>
      </c>
    </row>
    <row r="197" spans="1:9" ht="12.95" customHeight="1" x14ac:dyDescent="0.2">
      <c r="A197" s="7" t="str">
        <f t="shared" si="4"/>
        <v>MB-59370417</v>
      </c>
      <c r="B197" s="6">
        <v>59370417</v>
      </c>
      <c r="C197" s="1" t="s">
        <v>199</v>
      </c>
      <c r="D197">
        <v>3996</v>
      </c>
      <c r="E197">
        <v>4355</v>
      </c>
      <c r="F197">
        <v>4529</v>
      </c>
      <c r="G197">
        <v>5072</v>
      </c>
      <c r="H197">
        <v>5477</v>
      </c>
      <c r="I197">
        <v>5969</v>
      </c>
    </row>
    <row r="198" spans="1:9" ht="12.95" customHeight="1" x14ac:dyDescent="0.2">
      <c r="A198" s="7" t="str">
        <f t="shared" si="4"/>
        <v>MB-96054186</v>
      </c>
      <c r="B198" s="6">
        <v>96054186</v>
      </c>
      <c r="C198" s="1" t="s">
        <v>192</v>
      </c>
      <c r="D198">
        <v>953</v>
      </c>
      <c r="E198">
        <f>INT(D198*(1+0.07))</f>
        <v>1019</v>
      </c>
      <c r="F198">
        <v>1100</v>
      </c>
      <c r="G198">
        <v>1155</v>
      </c>
      <c r="H198">
        <v>1305</v>
      </c>
      <c r="I198">
        <v>1383</v>
      </c>
    </row>
    <row r="199" spans="1:9" ht="12.95" customHeight="1" x14ac:dyDescent="0.2">
      <c r="A199" s="7" t="str">
        <f t="shared" si="4"/>
        <v>MC-90753333</v>
      </c>
      <c r="B199" s="6">
        <v>90753333</v>
      </c>
      <c r="C199" s="1" t="s">
        <v>204</v>
      </c>
      <c r="D199">
        <v>1765</v>
      </c>
      <c r="E199">
        <v>1994</v>
      </c>
      <c r="F199">
        <f>INT(E199*(1+0.03))</f>
        <v>2053</v>
      </c>
      <c r="G199">
        <v>2176</v>
      </c>
      <c r="H199">
        <f>INT(G199*(1+0.07))</f>
        <v>2328</v>
      </c>
      <c r="I199">
        <f>INT(H199*(1+0.05))</f>
        <v>2444</v>
      </c>
    </row>
    <row r="200" spans="1:9" ht="12.95" customHeight="1" x14ac:dyDescent="0.2">
      <c r="A200" s="7" t="str">
        <f t="shared" si="4"/>
        <v>MD-50236462</v>
      </c>
      <c r="B200" s="6">
        <v>50236462</v>
      </c>
      <c r="C200" s="1" t="s">
        <v>205</v>
      </c>
      <c r="D200">
        <v>2381</v>
      </c>
      <c r="E200">
        <f>INT(D200*(1+0.04))</f>
        <v>2476</v>
      </c>
      <c r="F200">
        <f>INT(E200*(1+0.1))</f>
        <v>2723</v>
      </c>
      <c r="G200">
        <v>2968</v>
      </c>
      <c r="H200">
        <v>3264</v>
      </c>
      <c r="I200">
        <v>3590</v>
      </c>
    </row>
    <row r="201" spans="1:9" ht="12.95" customHeight="1" x14ac:dyDescent="0.2">
      <c r="A201" s="7" t="str">
        <f t="shared" si="4"/>
        <v>ME-50736791</v>
      </c>
      <c r="B201" s="6">
        <v>50736791</v>
      </c>
      <c r="C201" s="1" t="s">
        <v>201</v>
      </c>
      <c r="D201">
        <f>INT(3405*(1-0.03))</f>
        <v>3302</v>
      </c>
      <c r="E201">
        <f>INT(D201*(1+0.03))</f>
        <v>3401</v>
      </c>
      <c r="F201">
        <v>3741</v>
      </c>
      <c r="G201">
        <v>3928</v>
      </c>
      <c r="H201">
        <f>INT(G201*(1+0.07))</f>
        <v>4202</v>
      </c>
      <c r="I201">
        <v>4538</v>
      </c>
    </row>
    <row r="202" spans="1:9" ht="12.95" customHeight="1" x14ac:dyDescent="0.2">
      <c r="A202" s="7" t="str">
        <f t="shared" si="4"/>
        <v>ME-86655037</v>
      </c>
      <c r="B202" s="6">
        <v>86655037</v>
      </c>
      <c r="C202" s="1" t="s">
        <v>198</v>
      </c>
      <c r="D202">
        <v>1170</v>
      </c>
      <c r="E202">
        <v>1310</v>
      </c>
      <c r="F202">
        <v>1454</v>
      </c>
      <c r="G202">
        <v>1512</v>
      </c>
      <c r="H202">
        <v>1587</v>
      </c>
      <c r="I202">
        <v>1666</v>
      </c>
    </row>
    <row r="203" spans="1:9" ht="12.95" customHeight="1" x14ac:dyDescent="0.2">
      <c r="A203" s="7" t="str">
        <f t="shared" si="4"/>
        <v>MH-15919040</v>
      </c>
      <c r="B203" s="6">
        <v>15919040</v>
      </c>
      <c r="C203" s="1" t="s">
        <v>214</v>
      </c>
      <c r="D203">
        <f>INT(1330*(1-0.09))</f>
        <v>1210</v>
      </c>
      <c r="E203">
        <v>1306</v>
      </c>
      <c r="F203">
        <v>1475</v>
      </c>
      <c r="G203">
        <v>1622</v>
      </c>
      <c r="H203">
        <v>1719</v>
      </c>
      <c r="I203">
        <f>INT(H203*(1+0.13))</f>
        <v>1942</v>
      </c>
    </row>
    <row r="204" spans="1:9" ht="12.95" customHeight="1" x14ac:dyDescent="0.2">
      <c r="A204" s="7" t="str">
        <f t="shared" si="4"/>
        <v>MH-74392499</v>
      </c>
      <c r="B204" s="6">
        <v>74392499</v>
      </c>
      <c r="C204" s="1" t="s">
        <v>209</v>
      </c>
      <c r="D204">
        <v>2767</v>
      </c>
      <c r="E204">
        <f>INT(D204*(1+0.08))</f>
        <v>2988</v>
      </c>
      <c r="F204">
        <f>INT(E204*(1+0.03))</f>
        <v>3077</v>
      </c>
      <c r="G204">
        <v>3415</v>
      </c>
      <c r="H204">
        <v>3619</v>
      </c>
      <c r="I204">
        <v>3908</v>
      </c>
    </row>
    <row r="205" spans="1:9" ht="12.95" customHeight="1" x14ac:dyDescent="0.2">
      <c r="A205" s="7" t="str">
        <f t="shared" si="4"/>
        <v>MI-49292463</v>
      </c>
      <c r="B205" s="6">
        <v>49292463</v>
      </c>
      <c r="C205" s="1" t="s">
        <v>212</v>
      </c>
      <c r="D205">
        <f>INT(831*(1-0.06))</f>
        <v>781</v>
      </c>
      <c r="E205">
        <v>843</v>
      </c>
      <c r="F205">
        <v>902</v>
      </c>
      <c r="G205">
        <f>INT(F205*(1+0.06))</f>
        <v>956</v>
      </c>
      <c r="H205">
        <v>1080</v>
      </c>
      <c r="I205">
        <v>1112</v>
      </c>
    </row>
    <row r="206" spans="1:9" ht="12.95" customHeight="1" x14ac:dyDescent="0.2">
      <c r="A206" s="7" t="str">
        <f t="shared" si="4"/>
        <v>MK-17765594</v>
      </c>
      <c r="B206" s="6">
        <v>17765594</v>
      </c>
      <c r="C206" s="1" t="s">
        <v>193</v>
      </c>
      <c r="D206">
        <v>2945</v>
      </c>
      <c r="E206">
        <v>3180</v>
      </c>
      <c r="F206">
        <f>INT(E206*(1+0.1))</f>
        <v>3498</v>
      </c>
      <c r="G206">
        <v>3672</v>
      </c>
      <c r="H206">
        <v>3965</v>
      </c>
      <c r="I206">
        <f>INT(H206*(1+0.08))</f>
        <v>4282</v>
      </c>
    </row>
    <row r="207" spans="1:9" ht="12.95" customHeight="1" x14ac:dyDescent="0.2">
      <c r="A207" s="7" t="str">
        <f t="shared" si="4"/>
        <v>MK-46454089</v>
      </c>
      <c r="B207" s="6">
        <v>46454089</v>
      </c>
      <c r="C207" s="1" t="s">
        <v>197</v>
      </c>
      <c r="D207">
        <f>INT(2851*(1-0.11))</f>
        <v>2537</v>
      </c>
      <c r="E207">
        <f>INT(D207*(1+0.09))</f>
        <v>2765</v>
      </c>
      <c r="F207">
        <f>INT(E207*(1+0.07))</f>
        <v>2958</v>
      </c>
      <c r="G207">
        <v>3312</v>
      </c>
      <c r="H207">
        <f>INT(G207*(1+0.1))</f>
        <v>3643</v>
      </c>
      <c r="I207">
        <v>4080</v>
      </c>
    </row>
    <row r="208" spans="1:9" ht="12.95" customHeight="1" x14ac:dyDescent="0.2">
      <c r="A208" s="7" t="str">
        <f t="shared" si="4"/>
        <v>ML-75375169</v>
      </c>
      <c r="B208" s="6">
        <v>75375169</v>
      </c>
      <c r="C208" s="1" t="s">
        <v>202</v>
      </c>
      <c r="D208">
        <v>1950</v>
      </c>
      <c r="E208">
        <f>INT(D208*(1+0.04))</f>
        <v>2028</v>
      </c>
      <c r="F208">
        <v>2291</v>
      </c>
      <c r="G208">
        <v>2382</v>
      </c>
      <c r="H208">
        <f>INT(G208*(1+0.04))</f>
        <v>2477</v>
      </c>
      <c r="I208">
        <v>2600</v>
      </c>
    </row>
    <row r="209" spans="1:9" ht="12.95" customHeight="1" x14ac:dyDescent="0.2">
      <c r="A209" s="7" t="str">
        <f t="shared" si="4"/>
        <v>MM-26615387</v>
      </c>
      <c r="B209" s="6">
        <v>26615387</v>
      </c>
      <c r="C209" s="1" t="s">
        <v>191</v>
      </c>
      <c r="D209">
        <f>INT(2442*(1-0.04))</f>
        <v>2344</v>
      </c>
      <c r="E209">
        <v>2531</v>
      </c>
      <c r="F209">
        <v>2708</v>
      </c>
      <c r="G209">
        <v>2843</v>
      </c>
      <c r="H209">
        <v>3070</v>
      </c>
      <c r="I209">
        <f>INT(H209*(1+0.1))</f>
        <v>3377</v>
      </c>
    </row>
    <row r="210" spans="1:9" ht="12.95" customHeight="1" x14ac:dyDescent="0.2">
      <c r="A210" s="7" t="str">
        <f t="shared" si="4"/>
        <v>MM-36023289</v>
      </c>
      <c r="B210" s="6">
        <v>36023289</v>
      </c>
      <c r="C210" s="1" t="s">
        <v>213</v>
      </c>
      <c r="D210">
        <v>3823</v>
      </c>
      <c r="E210">
        <f>INT(D210*(1+0.06))</f>
        <v>4052</v>
      </c>
      <c r="F210">
        <v>4335</v>
      </c>
      <c r="G210">
        <v>4551</v>
      </c>
      <c r="H210">
        <v>4869</v>
      </c>
      <c r="I210">
        <v>5112</v>
      </c>
    </row>
    <row r="211" spans="1:9" ht="12.95" customHeight="1" x14ac:dyDescent="0.2">
      <c r="A211" s="7" t="str">
        <f t="shared" si="4"/>
        <v>MM-38190635</v>
      </c>
      <c r="B211" s="6">
        <v>38190635</v>
      </c>
      <c r="C211" s="1" t="s">
        <v>211</v>
      </c>
      <c r="D211">
        <f>INT(2227*(1-0.03))</f>
        <v>2160</v>
      </c>
      <c r="E211">
        <f>INT(D211*(1+0.03))</f>
        <v>2224</v>
      </c>
      <c r="F211">
        <v>2446</v>
      </c>
      <c r="G211">
        <v>2568</v>
      </c>
      <c r="H211">
        <v>2670</v>
      </c>
      <c r="I211">
        <v>2830</v>
      </c>
    </row>
    <row r="212" spans="1:9" ht="12.95" customHeight="1" x14ac:dyDescent="0.2">
      <c r="A212" s="7" t="str">
        <f t="shared" si="4"/>
        <v>MO-80757006</v>
      </c>
      <c r="B212" s="6">
        <v>80757006</v>
      </c>
      <c r="C212" s="1" t="s">
        <v>206</v>
      </c>
      <c r="D212">
        <v>2550</v>
      </c>
      <c r="E212">
        <v>2805</v>
      </c>
      <c r="F212">
        <v>3169</v>
      </c>
      <c r="G212">
        <f>INT(F212*(1+0.09))</f>
        <v>3454</v>
      </c>
      <c r="H212">
        <f>INT(G212*(1+0.09))</f>
        <v>3764</v>
      </c>
      <c r="I212">
        <v>4215</v>
      </c>
    </row>
    <row r="213" spans="1:9" ht="12.95" customHeight="1" x14ac:dyDescent="0.2">
      <c r="A213" s="7" t="str">
        <f t="shared" si="4"/>
        <v>MR-44976453</v>
      </c>
      <c r="B213" s="6">
        <v>44976453</v>
      </c>
      <c r="C213" s="1" t="s">
        <v>194</v>
      </c>
      <c r="D213">
        <f>INT(1498*(1-0.05))</f>
        <v>1423</v>
      </c>
      <c r="E213">
        <v>1465</v>
      </c>
      <c r="F213">
        <f>INT(E213*(1+0.03))</f>
        <v>1508</v>
      </c>
      <c r="G213">
        <v>1568</v>
      </c>
      <c r="H213">
        <v>1630</v>
      </c>
      <c r="I213">
        <v>1678</v>
      </c>
    </row>
    <row r="214" spans="1:9" ht="12.95" customHeight="1" x14ac:dyDescent="0.2">
      <c r="A214" s="7" t="str">
        <f t="shared" si="4"/>
        <v>MS-94384328</v>
      </c>
      <c r="B214" s="6">
        <v>94384328</v>
      </c>
      <c r="C214" s="1" t="s">
        <v>207</v>
      </c>
      <c r="D214">
        <v>455</v>
      </c>
      <c r="E214">
        <v>500</v>
      </c>
      <c r="F214">
        <v>530</v>
      </c>
      <c r="G214">
        <f>INT(F214*(1+0.13))</f>
        <v>598</v>
      </c>
      <c r="H214">
        <v>675</v>
      </c>
      <c r="I214">
        <v>702</v>
      </c>
    </row>
    <row r="215" spans="1:9" ht="12.95" customHeight="1" x14ac:dyDescent="0.2">
      <c r="A215" s="7" t="str">
        <f t="shared" si="4"/>
        <v>MT-36192083</v>
      </c>
      <c r="B215" s="6">
        <v>36192083</v>
      </c>
      <c r="C215" s="1" t="s">
        <v>210</v>
      </c>
      <c r="D215">
        <f>INT(831*(1-0.12))</f>
        <v>731</v>
      </c>
      <c r="E215">
        <v>774</v>
      </c>
      <c r="F215">
        <v>866</v>
      </c>
      <c r="G215">
        <v>891</v>
      </c>
      <c r="H215">
        <f>INT(G215*(1+0.04))</f>
        <v>926</v>
      </c>
      <c r="I215">
        <f>INT(H215*(1+0.04))</f>
        <v>963</v>
      </c>
    </row>
    <row r="216" spans="1:9" ht="12.95" customHeight="1" x14ac:dyDescent="0.2">
      <c r="A216" s="7" t="str">
        <f t="shared" si="4"/>
        <v>MT-84550273</v>
      </c>
      <c r="B216" s="6">
        <v>84550273</v>
      </c>
      <c r="C216" s="1" t="s">
        <v>200</v>
      </c>
      <c r="D216">
        <v>3346</v>
      </c>
      <c r="E216">
        <v>3747</v>
      </c>
      <c r="F216">
        <f>INT(E216*(1+0.06))</f>
        <v>3971</v>
      </c>
      <c r="G216">
        <v>4328</v>
      </c>
      <c r="H216">
        <v>4630</v>
      </c>
      <c r="I216">
        <v>5093</v>
      </c>
    </row>
    <row r="217" spans="1:9" ht="12.95" customHeight="1" x14ac:dyDescent="0.2">
      <c r="A217" s="7" t="str">
        <f t="shared" si="4"/>
        <v>MV-96265742</v>
      </c>
      <c r="B217" s="6">
        <v>96265742</v>
      </c>
      <c r="C217" s="1" t="s">
        <v>203</v>
      </c>
      <c r="D217">
        <v>2253</v>
      </c>
      <c r="E217">
        <v>2500</v>
      </c>
      <c r="F217">
        <f>INT(E217*(1+0.04))</f>
        <v>2600</v>
      </c>
      <c r="G217">
        <v>2730</v>
      </c>
      <c r="H217">
        <f>INT(G217*(1+0.11))</f>
        <v>3030</v>
      </c>
      <c r="I217">
        <v>3211</v>
      </c>
    </row>
    <row r="218" spans="1:9" ht="12.95" customHeight="1" x14ac:dyDescent="0.2">
      <c r="A218" s="7" t="str">
        <f t="shared" si="4"/>
        <v>MZ-75091916</v>
      </c>
      <c r="B218" s="6">
        <v>75091916</v>
      </c>
      <c r="C218" s="1" t="s">
        <v>208</v>
      </c>
      <c r="D218">
        <v>1080</v>
      </c>
      <c r="E218">
        <f>INT(D218*(1+0.08))</f>
        <v>1166</v>
      </c>
      <c r="F218">
        <v>1270</v>
      </c>
      <c r="G218">
        <v>1422</v>
      </c>
      <c r="H218">
        <v>1578</v>
      </c>
      <c r="I218">
        <v>1641</v>
      </c>
    </row>
    <row r="219" spans="1:9" ht="12.95" customHeight="1" x14ac:dyDescent="0.2">
      <c r="A219" s="7" t="str">
        <f t="shared" si="4"/>
        <v>NA-23564396</v>
      </c>
      <c r="B219" s="6">
        <v>23564396</v>
      </c>
      <c r="C219" s="1" t="s">
        <v>223</v>
      </c>
      <c r="D219">
        <f>INT(527*(1-0.13))</f>
        <v>458</v>
      </c>
      <c r="E219">
        <v>471</v>
      </c>
      <c r="F219" t="s">
        <v>402</v>
      </c>
      <c r="G219" t="s">
        <v>402</v>
      </c>
      <c r="H219" t="s">
        <v>402</v>
      </c>
      <c r="I219">
        <v>705</v>
      </c>
    </row>
    <row r="220" spans="1:9" ht="12.95" customHeight="1" x14ac:dyDescent="0.2">
      <c r="A220" s="7" t="str">
        <f t="shared" si="4"/>
        <v>NB-12061831</v>
      </c>
      <c r="B220" s="6">
        <v>12061831</v>
      </c>
      <c r="C220" s="1" t="s">
        <v>216</v>
      </c>
      <c r="D220">
        <f>INT(3734*(1-0.04))</f>
        <v>3584</v>
      </c>
      <c r="E220">
        <f>INT(D220*(1+0.13))</f>
        <v>4049</v>
      </c>
      <c r="F220">
        <v>4372</v>
      </c>
      <c r="G220">
        <v>4546</v>
      </c>
      <c r="H220">
        <v>5091</v>
      </c>
      <c r="I220">
        <v>5447</v>
      </c>
    </row>
    <row r="221" spans="1:9" ht="12.95" customHeight="1" x14ac:dyDescent="0.2">
      <c r="A221" s="7" t="str">
        <f t="shared" si="4"/>
        <v>NB-82052508</v>
      </c>
      <c r="B221" s="6">
        <v>82052508</v>
      </c>
      <c r="C221" s="1" t="s">
        <v>219</v>
      </c>
      <c r="D221">
        <v>4086</v>
      </c>
      <c r="E221">
        <v>4494</v>
      </c>
      <c r="F221">
        <f>INT(E221*(1+0.1))</f>
        <v>4943</v>
      </c>
      <c r="G221">
        <f>INT(F221*(1+0.08))</f>
        <v>5338</v>
      </c>
      <c r="H221">
        <v>5551</v>
      </c>
      <c r="I221">
        <v>5939</v>
      </c>
    </row>
    <row r="222" spans="1:9" ht="12.95" customHeight="1" x14ac:dyDescent="0.2">
      <c r="A222" s="7" t="str">
        <f t="shared" si="4"/>
        <v>NC-73911166</v>
      </c>
      <c r="B222" s="6">
        <v>73911166</v>
      </c>
      <c r="C222" s="1" t="s">
        <v>224</v>
      </c>
      <c r="D222">
        <f>INT(1590*(1-0.03))</f>
        <v>1542</v>
      </c>
      <c r="E222">
        <v>1742</v>
      </c>
      <c r="F222">
        <v>1898</v>
      </c>
      <c r="G222">
        <f>INT(F222*(1+0.12))</f>
        <v>2125</v>
      </c>
      <c r="H222">
        <f>INT(G222*(1+0.07))</f>
        <v>2273</v>
      </c>
      <c r="I222">
        <v>2341</v>
      </c>
    </row>
    <row r="223" spans="1:9" ht="12.95" customHeight="1" x14ac:dyDescent="0.2">
      <c r="A223" s="7" t="str">
        <f t="shared" si="4"/>
        <v>NL-80853532</v>
      </c>
      <c r="B223" s="6">
        <v>80853532</v>
      </c>
      <c r="C223" s="1" t="s">
        <v>215</v>
      </c>
      <c r="D223">
        <v>1738</v>
      </c>
      <c r="E223">
        <v>1790</v>
      </c>
      <c r="F223">
        <v>1897</v>
      </c>
      <c r="G223">
        <v>2124</v>
      </c>
      <c r="H223">
        <v>2357</v>
      </c>
      <c r="I223">
        <f>INT(H223*(1+0.04))</f>
        <v>2451</v>
      </c>
    </row>
    <row r="224" spans="1:9" ht="12.95" customHeight="1" x14ac:dyDescent="0.2">
      <c r="A224" s="7" t="str">
        <f t="shared" si="4"/>
        <v>NM-22130125</v>
      </c>
      <c r="B224" s="6">
        <v>22130125</v>
      </c>
      <c r="C224" s="1" t="s">
        <v>220</v>
      </c>
      <c r="D224">
        <f>INT(3440*(1-0.07))</f>
        <v>3199</v>
      </c>
      <c r="E224">
        <v>3518</v>
      </c>
      <c r="F224">
        <v>3799</v>
      </c>
      <c r="G224">
        <v>4064</v>
      </c>
      <c r="H224">
        <v>4592</v>
      </c>
      <c r="I224">
        <v>4821</v>
      </c>
    </row>
    <row r="225" spans="1:9" ht="12.95" customHeight="1" x14ac:dyDescent="0.2">
      <c r="A225" s="7" t="str">
        <f t="shared" si="4"/>
        <v>NM-27821977</v>
      </c>
      <c r="B225" s="6">
        <v>27821977</v>
      </c>
      <c r="C225" s="1" t="s">
        <v>222</v>
      </c>
      <c r="D225">
        <v>3084</v>
      </c>
      <c r="E225">
        <f>INT(D225*(1+0.12))</f>
        <v>3454</v>
      </c>
      <c r="F225">
        <f>INT(E225*(1+0.08))</f>
        <v>3730</v>
      </c>
      <c r="G225">
        <v>4140</v>
      </c>
      <c r="H225">
        <v>4429</v>
      </c>
      <c r="I225">
        <v>5004</v>
      </c>
    </row>
    <row r="226" spans="1:9" ht="12.95" customHeight="1" x14ac:dyDescent="0.2">
      <c r="A226" s="7" t="str">
        <f t="shared" si="4"/>
        <v>NP-13702664</v>
      </c>
      <c r="B226" s="6">
        <v>13702664</v>
      </c>
      <c r="C226" s="1" t="s">
        <v>218</v>
      </c>
      <c r="D226">
        <f>INT(1741*(1-0.11))</f>
        <v>1549</v>
      </c>
      <c r="E226">
        <f>INT(D226*(1+0.04))</f>
        <v>1610</v>
      </c>
      <c r="F226">
        <f>INT(E226*(1+0.12))</f>
        <v>1803</v>
      </c>
      <c r="G226">
        <v>2001</v>
      </c>
      <c r="H226">
        <v>2221</v>
      </c>
      <c r="I226">
        <f>INT(H226*(1+0.04))</f>
        <v>2309</v>
      </c>
    </row>
    <row r="227" spans="1:9" ht="12.95" customHeight="1" x14ac:dyDescent="0.2">
      <c r="A227" s="7" t="str">
        <f t="shared" si="4"/>
        <v>NT-55468059</v>
      </c>
      <c r="B227" s="6">
        <v>55468059</v>
      </c>
      <c r="C227" s="1" t="s">
        <v>221</v>
      </c>
      <c r="D227">
        <f>INT(3457*(1-0.09))</f>
        <v>3145</v>
      </c>
      <c r="E227">
        <f>INT(D227*(1+0.09))</f>
        <v>3428</v>
      </c>
      <c r="F227">
        <v>3805</v>
      </c>
      <c r="G227">
        <f>INT(F227*(1+0.03))</f>
        <v>3919</v>
      </c>
      <c r="H227">
        <v>4154</v>
      </c>
      <c r="I227">
        <v>4403</v>
      </c>
    </row>
    <row r="228" spans="1:9" ht="12.95" customHeight="1" x14ac:dyDescent="0.2">
      <c r="A228" s="7" t="str">
        <f t="shared" si="4"/>
        <v>NT-69713215</v>
      </c>
      <c r="B228" s="6">
        <v>69713215</v>
      </c>
      <c r="C228" s="1" t="s">
        <v>217</v>
      </c>
      <c r="D228">
        <v>1965</v>
      </c>
      <c r="E228">
        <v>2122</v>
      </c>
      <c r="F228">
        <f>INT(E228*(1+0.11))</f>
        <v>2355</v>
      </c>
      <c r="G228">
        <f>INT(F228*(1+0.11))</f>
        <v>2614</v>
      </c>
      <c r="H228">
        <f>INT(G228*(1+0.05))</f>
        <v>2744</v>
      </c>
      <c r="I228">
        <v>2853</v>
      </c>
    </row>
    <row r="229" spans="1:9" ht="12.95" customHeight="1" x14ac:dyDescent="0.2">
      <c r="A229" s="7" t="str">
        <f t="shared" si="4"/>
        <v>OB-27352799</v>
      </c>
      <c r="B229" s="6">
        <v>27352799</v>
      </c>
      <c r="C229" s="1" t="s">
        <v>227</v>
      </c>
      <c r="D229">
        <v>1208</v>
      </c>
      <c r="E229">
        <v>1340</v>
      </c>
      <c r="F229">
        <v>1514</v>
      </c>
      <c r="G229">
        <v>1710</v>
      </c>
      <c r="H229">
        <f>INT(G229*(1+0.03))</f>
        <v>1761</v>
      </c>
      <c r="I229">
        <v>1989</v>
      </c>
    </row>
    <row r="230" spans="1:9" ht="12.95" customHeight="1" x14ac:dyDescent="0.2">
      <c r="A230" s="7" t="str">
        <f t="shared" si="4"/>
        <v>OD-55744960</v>
      </c>
      <c r="B230" s="6">
        <v>55744960</v>
      </c>
      <c r="C230" s="1" t="s">
        <v>225</v>
      </c>
      <c r="D230">
        <f>INT(426*(1-0.05))</f>
        <v>404</v>
      </c>
      <c r="E230">
        <v>444</v>
      </c>
      <c r="F230">
        <f>INT(E230*(1+0.11))</f>
        <v>492</v>
      </c>
      <c r="G230">
        <f>INT(F230*(1+0.08))</f>
        <v>531</v>
      </c>
      <c r="H230">
        <v>562</v>
      </c>
      <c r="I230">
        <f>INT(H230*(1+0.05))</f>
        <v>590</v>
      </c>
    </row>
    <row r="231" spans="1:9" ht="12.95" customHeight="1" x14ac:dyDescent="0.2">
      <c r="A231" s="7" t="str">
        <f t="shared" si="4"/>
        <v>OE-37561394</v>
      </c>
      <c r="B231" s="6">
        <v>37561394</v>
      </c>
      <c r="C231" s="1" t="s">
        <v>228</v>
      </c>
      <c r="D231">
        <f>INT(1503*(1-0.08))</f>
        <v>1382</v>
      </c>
      <c r="E231">
        <f>INT(D231*(1+0.07))</f>
        <v>1478</v>
      </c>
      <c r="F231">
        <f>INT(E231*(1+0.13))</f>
        <v>1670</v>
      </c>
      <c r="G231">
        <f>INT(F231*(1+0.06))</f>
        <v>1770</v>
      </c>
      <c r="H231">
        <v>2000</v>
      </c>
      <c r="I231">
        <v>2060</v>
      </c>
    </row>
    <row r="232" spans="1:9" ht="12.95" customHeight="1" x14ac:dyDescent="0.2">
      <c r="A232" s="7" t="str">
        <f t="shared" si="4"/>
        <v>OM-18839653</v>
      </c>
      <c r="B232" s="6">
        <v>18839653</v>
      </c>
      <c r="C232" s="1" t="s">
        <v>226</v>
      </c>
      <c r="D232">
        <v>2895</v>
      </c>
      <c r="E232">
        <v>3097</v>
      </c>
      <c r="F232">
        <v>3375</v>
      </c>
      <c r="G232">
        <f>INT(F232*(1+0.13))</f>
        <v>3813</v>
      </c>
      <c r="H232">
        <f>INT(G232*(1+0.04))</f>
        <v>3965</v>
      </c>
      <c r="I232">
        <f>INT(H232*(1+0.08))</f>
        <v>4282</v>
      </c>
    </row>
    <row r="233" spans="1:9" ht="12.95" customHeight="1" x14ac:dyDescent="0.2">
      <c r="A233" s="7" t="str">
        <f t="shared" si="4"/>
        <v>OS-32590851</v>
      </c>
      <c r="B233" s="6">
        <v>32590851</v>
      </c>
      <c r="C233" s="1" t="s">
        <v>229</v>
      </c>
      <c r="D233">
        <v>816</v>
      </c>
      <c r="E233">
        <v>873</v>
      </c>
      <c r="F233">
        <v>899</v>
      </c>
      <c r="G233">
        <f>INT(F233*(1+0.1))</f>
        <v>988</v>
      </c>
      <c r="H233">
        <v>1067</v>
      </c>
      <c r="I233">
        <v>1205</v>
      </c>
    </row>
    <row r="234" spans="1:9" ht="12.95" customHeight="1" x14ac:dyDescent="0.2">
      <c r="A234" s="7" t="str">
        <f t="shared" si="4"/>
        <v>ÖT-91777396</v>
      </c>
      <c r="B234" s="6">
        <v>91777396</v>
      </c>
      <c r="C234" s="1" t="s">
        <v>230</v>
      </c>
      <c r="D234">
        <v>704</v>
      </c>
      <c r="E234">
        <v>795</v>
      </c>
      <c r="F234">
        <v>834</v>
      </c>
      <c r="G234">
        <f>INT(F234*(1+0.06))</f>
        <v>884</v>
      </c>
      <c r="H234">
        <v>945</v>
      </c>
      <c r="I234">
        <v>1048</v>
      </c>
    </row>
    <row r="235" spans="1:9" ht="12.95" customHeight="1" x14ac:dyDescent="0.2">
      <c r="A235" s="7" t="str">
        <f t="shared" si="4"/>
        <v>PA-13307844</v>
      </c>
      <c r="B235" s="6">
        <v>13307844</v>
      </c>
      <c r="C235" s="1" t="s">
        <v>245</v>
      </c>
      <c r="D235">
        <f>INT(2704*(1-0.07))</f>
        <v>2514</v>
      </c>
      <c r="E235">
        <f>INT(D235*(1+0.1))</f>
        <v>2765</v>
      </c>
      <c r="F235">
        <v>2986</v>
      </c>
      <c r="G235">
        <f>INT(F235*(1+0.13))</f>
        <v>3374</v>
      </c>
      <c r="H235">
        <v>3643</v>
      </c>
      <c r="I235">
        <f>INT(H235*(1+0.08))</f>
        <v>3934</v>
      </c>
    </row>
    <row r="236" spans="1:9" ht="12.95" customHeight="1" x14ac:dyDescent="0.2">
      <c r="A236" s="7" t="str">
        <f t="shared" si="4"/>
        <v>PA-42959991</v>
      </c>
      <c r="B236" s="6">
        <v>42959991</v>
      </c>
      <c r="C236" s="1" t="s">
        <v>249</v>
      </c>
      <c r="D236">
        <f>INT(3375*(1-0.13))</f>
        <v>2936</v>
      </c>
      <c r="E236">
        <v>3141</v>
      </c>
      <c r="F236">
        <v>3486</v>
      </c>
      <c r="G236">
        <f>INT(F236*(1+0.1))</f>
        <v>3834</v>
      </c>
      <c r="H236">
        <v>4064</v>
      </c>
      <c r="I236">
        <v>4511</v>
      </c>
    </row>
    <row r="237" spans="1:9" ht="12.95" customHeight="1" x14ac:dyDescent="0.2">
      <c r="A237" s="7" t="str">
        <f t="shared" si="4"/>
        <v>PA-48712336</v>
      </c>
      <c r="B237" s="6">
        <v>48712336</v>
      </c>
      <c r="C237" s="1" t="s">
        <v>237</v>
      </c>
      <c r="D237">
        <f>INT(3319*(1-0.13))</f>
        <v>2887</v>
      </c>
      <c r="E237">
        <v>3233</v>
      </c>
      <c r="F237">
        <f>INT(E237*(1+0.04))</f>
        <v>3362</v>
      </c>
      <c r="G237">
        <f>INT(F237*(1+0.06))</f>
        <v>3563</v>
      </c>
      <c r="H237">
        <v>3812</v>
      </c>
      <c r="I237">
        <v>3926</v>
      </c>
    </row>
    <row r="238" spans="1:9" ht="12.95" customHeight="1" x14ac:dyDescent="0.2">
      <c r="A238" s="7" t="str">
        <f t="shared" si="4"/>
        <v>PÁ-68391280</v>
      </c>
      <c r="B238" s="6">
        <v>68391280</v>
      </c>
      <c r="C238" s="1" t="s">
        <v>256</v>
      </c>
      <c r="D238">
        <v>2352</v>
      </c>
      <c r="E238">
        <v>2563</v>
      </c>
      <c r="F238">
        <f>INT(E238*(1+0.11))</f>
        <v>2844</v>
      </c>
      <c r="G238">
        <v>3156</v>
      </c>
      <c r="H238">
        <f>INT(G238*(1+0.04))</f>
        <v>3282</v>
      </c>
      <c r="I238">
        <v>3643</v>
      </c>
    </row>
    <row r="239" spans="1:9" ht="12.95" customHeight="1" x14ac:dyDescent="0.2">
      <c r="A239" s="7" t="str">
        <f t="shared" si="4"/>
        <v>PÁ-70950252</v>
      </c>
      <c r="B239" s="6">
        <v>70950252</v>
      </c>
      <c r="C239" s="1" t="s">
        <v>254</v>
      </c>
      <c r="D239">
        <v>2158</v>
      </c>
      <c r="E239">
        <v>2287</v>
      </c>
      <c r="F239">
        <f>INT(E239*(1+0.13))</f>
        <v>2584</v>
      </c>
      <c r="G239">
        <v>2739</v>
      </c>
      <c r="H239">
        <f>INT(G239*(1+0.09))</f>
        <v>2985</v>
      </c>
      <c r="I239">
        <v>3283</v>
      </c>
    </row>
    <row r="240" spans="1:9" ht="12.95" customHeight="1" x14ac:dyDescent="0.2">
      <c r="A240" s="7" t="str">
        <f t="shared" si="4"/>
        <v>PB-13757927</v>
      </c>
      <c r="B240" s="6">
        <v>13757927</v>
      </c>
      <c r="C240" s="1" t="s">
        <v>241</v>
      </c>
      <c r="D240">
        <f>INT(2726*(1-0.07))</f>
        <v>2535</v>
      </c>
      <c r="E240">
        <f>INT(D240*(1+0.07))</f>
        <v>2712</v>
      </c>
      <c r="F240">
        <f>INT(E240*(1+0.11))</f>
        <v>3010</v>
      </c>
      <c r="G240">
        <f>INT(F240*(1+0.03))</f>
        <v>3100</v>
      </c>
      <c r="H240">
        <f>INT(G240*(1+0.08))</f>
        <v>3348</v>
      </c>
      <c r="I240">
        <f>INT(H240*(1+0.09))</f>
        <v>3649</v>
      </c>
    </row>
    <row r="241" spans="1:9" ht="12.95" customHeight="1" x14ac:dyDescent="0.2">
      <c r="A241" s="7" t="str">
        <f t="shared" si="4"/>
        <v>PB-63853966</v>
      </c>
      <c r="B241" s="6">
        <v>63853966</v>
      </c>
      <c r="C241" s="1" t="s">
        <v>261</v>
      </c>
      <c r="D241">
        <v>2514</v>
      </c>
      <c r="E241">
        <v>2840</v>
      </c>
      <c r="F241">
        <v>3095</v>
      </c>
      <c r="G241">
        <v>3311</v>
      </c>
      <c r="H241">
        <f>INT(G241*(1+0.04))</f>
        <v>3443</v>
      </c>
      <c r="I241">
        <v>3890</v>
      </c>
    </row>
    <row r="242" spans="1:9" ht="12.95" customHeight="1" x14ac:dyDescent="0.2">
      <c r="A242" s="7" t="str">
        <f t="shared" si="4"/>
        <v>PB-86677684</v>
      </c>
      <c r="B242" s="6">
        <v>86677684</v>
      </c>
      <c r="C242" s="1" t="s">
        <v>235</v>
      </c>
      <c r="D242">
        <v>506</v>
      </c>
      <c r="E242">
        <v>546</v>
      </c>
      <c r="F242">
        <f>INT(E242*(1+0.06))</f>
        <v>578</v>
      </c>
      <c r="G242">
        <v>601</v>
      </c>
      <c r="H242">
        <v>667</v>
      </c>
      <c r="I242">
        <v>720</v>
      </c>
    </row>
    <row r="243" spans="1:9" ht="12.95" customHeight="1" x14ac:dyDescent="0.2">
      <c r="A243" s="7" t="str">
        <f t="shared" si="4"/>
        <v>PD-96154760</v>
      </c>
      <c r="B243" s="6">
        <v>96154760</v>
      </c>
      <c r="C243" s="1" t="s">
        <v>238</v>
      </c>
      <c r="D243">
        <v>2125</v>
      </c>
      <c r="E243">
        <v>2252</v>
      </c>
      <c r="F243">
        <v>2522</v>
      </c>
      <c r="G243">
        <v>2648</v>
      </c>
      <c r="H243">
        <v>2965</v>
      </c>
      <c r="I243">
        <v>3320</v>
      </c>
    </row>
    <row r="244" spans="1:9" ht="12.95" customHeight="1" x14ac:dyDescent="0.2">
      <c r="A244" s="7" t="str">
        <f t="shared" si="4"/>
        <v>PE-28699330</v>
      </c>
      <c r="B244" s="6">
        <v>28699330</v>
      </c>
      <c r="C244" s="1" t="s">
        <v>252</v>
      </c>
      <c r="D244">
        <f>INT(1318*(1-0.03))</f>
        <v>1278</v>
      </c>
      <c r="E244">
        <v>1367</v>
      </c>
      <c r="F244">
        <v>1462</v>
      </c>
      <c r="G244">
        <f>INT(F244*(1+0.06))</f>
        <v>1549</v>
      </c>
      <c r="H244">
        <v>1719</v>
      </c>
      <c r="I244">
        <f>INT(H244*(1+0.1))</f>
        <v>1890</v>
      </c>
    </row>
    <row r="245" spans="1:9" ht="12.95" customHeight="1" x14ac:dyDescent="0.2">
      <c r="A245" s="7" t="str">
        <f t="shared" si="4"/>
        <v>PG-49690429</v>
      </c>
      <c r="B245" s="6">
        <v>49690429</v>
      </c>
      <c r="C245" s="1" t="s">
        <v>244</v>
      </c>
      <c r="D245">
        <v>1371</v>
      </c>
      <c r="E245">
        <v>1439</v>
      </c>
      <c r="F245">
        <f>INT(E245*(1+0.07))</f>
        <v>1539</v>
      </c>
      <c r="G245">
        <f>INT(F245*(1+0.03))</f>
        <v>1585</v>
      </c>
      <c r="H245">
        <f>INT(G245*(1+0.11))</f>
        <v>1759</v>
      </c>
      <c r="I245">
        <v>1811</v>
      </c>
    </row>
    <row r="246" spans="1:9" ht="12.95" customHeight="1" x14ac:dyDescent="0.2">
      <c r="A246" s="7" t="str">
        <f t="shared" si="4"/>
        <v>PG-62695615</v>
      </c>
      <c r="B246" s="6">
        <v>62695615</v>
      </c>
      <c r="C246" s="1" t="s">
        <v>258</v>
      </c>
      <c r="D246">
        <v>3382</v>
      </c>
      <c r="E246">
        <f>INT(D246*(1+0.1))</f>
        <v>3720</v>
      </c>
      <c r="F246">
        <v>3943</v>
      </c>
      <c r="G246">
        <v>4376</v>
      </c>
      <c r="H246">
        <v>4769</v>
      </c>
      <c r="I246">
        <v>5293</v>
      </c>
    </row>
    <row r="247" spans="1:9" ht="12.95" customHeight="1" x14ac:dyDescent="0.2">
      <c r="A247" s="7" t="str">
        <f t="shared" si="4"/>
        <v>PG-65016538</v>
      </c>
      <c r="B247" s="6">
        <v>65016538</v>
      </c>
      <c r="C247" s="1" t="s">
        <v>260</v>
      </c>
      <c r="D247">
        <f>INT(1325*(1-0.1))</f>
        <v>1192</v>
      </c>
      <c r="E247">
        <v>1227</v>
      </c>
      <c r="F247">
        <f>INT(E247*(1+0.1))</f>
        <v>1349</v>
      </c>
      <c r="G247">
        <v>1416</v>
      </c>
      <c r="H247">
        <v>1571</v>
      </c>
      <c r="I247">
        <f>INT(H247*(1+0.04))</f>
        <v>1633</v>
      </c>
    </row>
    <row r="248" spans="1:9" ht="12.95" customHeight="1" x14ac:dyDescent="0.2">
      <c r="A248" s="7" t="str">
        <f t="shared" si="4"/>
        <v>PI-52906486</v>
      </c>
      <c r="B248" s="6">
        <v>52906486</v>
      </c>
      <c r="C248" s="1" t="s">
        <v>239</v>
      </c>
      <c r="D248">
        <v>2315</v>
      </c>
      <c r="E248">
        <f>INT(D248*(1+0.12))</f>
        <v>2592</v>
      </c>
      <c r="F248">
        <f>INT(E248*(1+0.11))</f>
        <v>2877</v>
      </c>
      <c r="G248">
        <v>2963</v>
      </c>
      <c r="H248">
        <f>INT(G248*(1+0.09))</f>
        <v>3229</v>
      </c>
      <c r="I248">
        <v>3455</v>
      </c>
    </row>
    <row r="249" spans="1:9" ht="12.95" customHeight="1" x14ac:dyDescent="0.2">
      <c r="A249" s="7" t="str">
        <f t="shared" si="4"/>
        <v>PJ-23515056</v>
      </c>
      <c r="B249" s="6">
        <v>23515056</v>
      </c>
      <c r="C249" s="1" t="s">
        <v>255</v>
      </c>
      <c r="D249">
        <v>3922</v>
      </c>
      <c r="E249">
        <v>4235</v>
      </c>
      <c r="F249">
        <f>INT(E249*(1+0.1))</f>
        <v>4658</v>
      </c>
      <c r="G249">
        <f>INT(F249*(1+0.06))</f>
        <v>4937</v>
      </c>
      <c r="H249">
        <v>5480</v>
      </c>
      <c r="I249">
        <v>6192</v>
      </c>
    </row>
    <row r="250" spans="1:9" ht="12.95" customHeight="1" x14ac:dyDescent="0.2">
      <c r="A250" s="7" t="str">
        <f t="shared" si="4"/>
        <v>PJ-45638765</v>
      </c>
      <c r="B250" s="6">
        <v>45638765</v>
      </c>
      <c r="C250" s="1" t="s">
        <v>253</v>
      </c>
      <c r="D250">
        <v>3094</v>
      </c>
      <c r="E250">
        <f>INT(D250*(1+0.11))</f>
        <v>3434</v>
      </c>
      <c r="F250">
        <v>3640</v>
      </c>
      <c r="G250">
        <v>4040</v>
      </c>
      <c r="H250">
        <v>4403</v>
      </c>
      <c r="I250">
        <v>4623</v>
      </c>
    </row>
    <row r="251" spans="1:9" ht="12.95" customHeight="1" x14ac:dyDescent="0.2">
      <c r="A251" s="7" t="str">
        <f t="shared" si="4"/>
        <v>PJ-66806224</v>
      </c>
      <c r="B251" s="6">
        <v>66806224</v>
      </c>
      <c r="C251" s="1" t="s">
        <v>262</v>
      </c>
      <c r="D251">
        <f>INT(3691*(1-0.09))</f>
        <v>3358</v>
      </c>
      <c r="E251">
        <v>3660</v>
      </c>
      <c r="F251">
        <f>INT(E251*(1+0.13))</f>
        <v>4135</v>
      </c>
      <c r="G251">
        <v>4300</v>
      </c>
      <c r="H251">
        <v>4644</v>
      </c>
      <c r="I251">
        <f>INT(H251*(1+0.04))</f>
        <v>4829</v>
      </c>
    </row>
    <row r="252" spans="1:9" ht="12.95" customHeight="1" x14ac:dyDescent="0.2">
      <c r="A252" s="7" t="str">
        <f t="shared" si="4"/>
        <v>PJ-98476961</v>
      </c>
      <c r="B252" s="6">
        <v>98476961</v>
      </c>
      <c r="C252" s="1" t="s">
        <v>264</v>
      </c>
      <c r="D252">
        <f>INT(3085*(1-0.05))</f>
        <v>2930</v>
      </c>
      <c r="E252">
        <v>3105</v>
      </c>
      <c r="F252">
        <f>INT(E252*(1+0.09))</f>
        <v>3384</v>
      </c>
      <c r="G252">
        <f>INT(F252*(1+0.04))</f>
        <v>3519</v>
      </c>
      <c r="H252">
        <f>INT(G252*(1+0.13))</f>
        <v>3976</v>
      </c>
      <c r="I252">
        <v>4453</v>
      </c>
    </row>
    <row r="253" spans="1:9" ht="12.95" customHeight="1" x14ac:dyDescent="0.2">
      <c r="A253" s="7" t="str">
        <f t="shared" si="4"/>
        <v>PK-44880871</v>
      </c>
      <c r="B253" s="6">
        <v>44880871</v>
      </c>
      <c r="C253" s="1" t="s">
        <v>250</v>
      </c>
      <c r="D253">
        <v>576</v>
      </c>
      <c r="E253">
        <v>622</v>
      </c>
      <c r="F253">
        <v>659</v>
      </c>
      <c r="G253">
        <v>691</v>
      </c>
      <c r="H253">
        <v>718</v>
      </c>
      <c r="I253">
        <f>INT(H253*(1+0.05))</f>
        <v>753</v>
      </c>
    </row>
    <row r="254" spans="1:9" ht="12.95" customHeight="1" x14ac:dyDescent="0.2">
      <c r="A254" s="7" t="str">
        <f t="shared" si="4"/>
        <v>PK-54721537</v>
      </c>
      <c r="B254" s="6">
        <v>54721537</v>
      </c>
      <c r="C254" s="1" t="s">
        <v>247</v>
      </c>
      <c r="D254">
        <v>1022</v>
      </c>
      <c r="E254">
        <v>1052</v>
      </c>
      <c r="F254">
        <v>1178</v>
      </c>
      <c r="G254">
        <v>1248</v>
      </c>
      <c r="H254">
        <f>INT(G254*(1+0.03))</f>
        <v>1285</v>
      </c>
      <c r="I254">
        <v>1400</v>
      </c>
    </row>
    <row r="255" spans="1:9" ht="12.95" customHeight="1" x14ac:dyDescent="0.2">
      <c r="A255" s="7" t="str">
        <f t="shared" si="4"/>
        <v>PK-62941011</v>
      </c>
      <c r="B255" s="6">
        <v>62941011</v>
      </c>
      <c r="C255" s="1" t="s">
        <v>266</v>
      </c>
      <c r="D255">
        <v>1938</v>
      </c>
      <c r="E255">
        <f>INT(D255*(1+0.08))</f>
        <v>2093</v>
      </c>
      <c r="F255">
        <v>2176</v>
      </c>
      <c r="G255">
        <v>2350</v>
      </c>
      <c r="H255">
        <v>2585</v>
      </c>
      <c r="I255">
        <f>INT(H255*(1+0.11))</f>
        <v>2869</v>
      </c>
    </row>
    <row r="256" spans="1:9" ht="12.95" customHeight="1" x14ac:dyDescent="0.2">
      <c r="A256" s="7" t="str">
        <f t="shared" si="4"/>
        <v>PL-58808791</v>
      </c>
      <c r="B256" s="6">
        <v>58808791</v>
      </c>
      <c r="C256" s="1" t="s">
        <v>232</v>
      </c>
      <c r="D256">
        <f>INT(3415*(1-0.08))</f>
        <v>3141</v>
      </c>
      <c r="E256">
        <v>3517</v>
      </c>
      <c r="F256">
        <v>3868</v>
      </c>
      <c r="G256">
        <v>4216</v>
      </c>
      <c r="H256">
        <f>INT(G256*(1+0.07))</f>
        <v>4511</v>
      </c>
      <c r="I256">
        <f>INT(H256*(1+0.11))</f>
        <v>5007</v>
      </c>
    </row>
    <row r="257" spans="1:9" ht="12.95" customHeight="1" x14ac:dyDescent="0.2">
      <c r="A257" s="7" t="str">
        <f t="shared" si="4"/>
        <v>PL-70243072</v>
      </c>
      <c r="B257" s="6">
        <v>70243072</v>
      </c>
      <c r="C257" s="1" t="s">
        <v>234</v>
      </c>
      <c r="D257">
        <f>INT(1169*(1-0.03))</f>
        <v>1133</v>
      </c>
      <c r="E257">
        <f>INT(D257*(1+0.1))</f>
        <v>1246</v>
      </c>
      <c r="F257">
        <f>INT(E257*(1+0.03))</f>
        <v>1283</v>
      </c>
      <c r="G257">
        <v>1385</v>
      </c>
      <c r="H257">
        <v>1565</v>
      </c>
      <c r="I257">
        <v>1690</v>
      </c>
    </row>
    <row r="258" spans="1:9" ht="12.95" customHeight="1" x14ac:dyDescent="0.2">
      <c r="A258" s="7" t="str">
        <f t="shared" ref="A258:A321" si="5">LEFT(TRIM(C258))&amp;MID(TRIM(C258),SEARCH(CHAR(32),TRIM(C258))+1,1)&amp;"-"&amp;B258</f>
        <v>PL-83096430</v>
      </c>
      <c r="B258" s="6">
        <v>83096430</v>
      </c>
      <c r="C258" s="1" t="s">
        <v>268</v>
      </c>
      <c r="D258">
        <f>INT(648*(1-0.13))</f>
        <v>563</v>
      </c>
      <c r="E258">
        <v>630</v>
      </c>
      <c r="F258">
        <f>INT(E258*(1+0.06))</f>
        <v>667</v>
      </c>
      <c r="G258">
        <f>INT(F258*(1+0.09))</f>
        <v>727</v>
      </c>
      <c r="H258">
        <v>777</v>
      </c>
      <c r="I258">
        <v>846</v>
      </c>
    </row>
    <row r="259" spans="1:9" ht="12.95" customHeight="1" x14ac:dyDescent="0.2">
      <c r="A259" s="7" t="str">
        <f t="shared" si="5"/>
        <v>PM-28176041</v>
      </c>
      <c r="B259" s="6">
        <v>28176041</v>
      </c>
      <c r="C259" s="1" t="s">
        <v>243</v>
      </c>
      <c r="D259">
        <f>INT(4080*(1-0.1))</f>
        <v>3672</v>
      </c>
      <c r="E259">
        <f>INT(D259*(1+0.04))</f>
        <v>3818</v>
      </c>
      <c r="F259">
        <f>INT(E259*(1+0.06))</f>
        <v>4047</v>
      </c>
      <c r="G259">
        <v>4289</v>
      </c>
      <c r="H259">
        <v>4460</v>
      </c>
      <c r="I259">
        <v>4593</v>
      </c>
    </row>
    <row r="260" spans="1:9" ht="12.95" customHeight="1" x14ac:dyDescent="0.2">
      <c r="A260" s="7" t="str">
        <f t="shared" si="5"/>
        <v>PM-42071037</v>
      </c>
      <c r="B260" s="6">
        <v>42071037</v>
      </c>
      <c r="C260" s="1" t="s">
        <v>265</v>
      </c>
      <c r="D260">
        <v>1670</v>
      </c>
      <c r="E260">
        <f>INT(D260*(1+0.07))</f>
        <v>1786</v>
      </c>
      <c r="F260">
        <v>1857</v>
      </c>
      <c r="G260">
        <v>1986</v>
      </c>
      <c r="H260">
        <v>2204</v>
      </c>
      <c r="I260">
        <v>2270</v>
      </c>
    </row>
    <row r="261" spans="1:9" ht="12.95" customHeight="1" x14ac:dyDescent="0.2">
      <c r="A261" s="7" t="str">
        <f t="shared" si="5"/>
        <v>PP-23352816</v>
      </c>
      <c r="B261" s="6">
        <v>23352816</v>
      </c>
      <c r="C261" s="1" t="s">
        <v>242</v>
      </c>
      <c r="D261">
        <v>2335</v>
      </c>
      <c r="E261">
        <f>INT(D261*(1+0.04))</f>
        <v>2428</v>
      </c>
      <c r="F261">
        <v>2670</v>
      </c>
      <c r="G261">
        <v>2910</v>
      </c>
      <c r="H261">
        <v>2997</v>
      </c>
      <c r="I261">
        <f>INT(H261*(1+0.05))</f>
        <v>3146</v>
      </c>
    </row>
    <row r="262" spans="1:9" ht="12.95" customHeight="1" x14ac:dyDescent="0.2">
      <c r="A262" s="7" t="str">
        <f t="shared" si="5"/>
        <v>PP-57527378</v>
      </c>
      <c r="B262" s="6">
        <v>57527378</v>
      </c>
      <c r="C262" s="1" t="s">
        <v>248</v>
      </c>
      <c r="D262">
        <f>INT(506*(1-0.07))</f>
        <v>470</v>
      </c>
      <c r="E262">
        <f>INT(D262*(1+0.07))</f>
        <v>502</v>
      </c>
      <c r="F262">
        <v>562</v>
      </c>
      <c r="G262">
        <f>INT(F262*(1+0.08))</f>
        <v>606</v>
      </c>
      <c r="H262">
        <v>684</v>
      </c>
      <c r="I262">
        <f>INT(H262*(1+0.03))</f>
        <v>704</v>
      </c>
    </row>
    <row r="263" spans="1:9" ht="12.95" customHeight="1" x14ac:dyDescent="0.2">
      <c r="A263" s="7" t="str">
        <f t="shared" si="5"/>
        <v>PS-50842155</v>
      </c>
      <c r="B263" s="6">
        <v>50842155</v>
      </c>
      <c r="C263" s="1" t="s">
        <v>246</v>
      </c>
      <c r="D263">
        <f>INT(3011*(1-0.13))</f>
        <v>2619</v>
      </c>
      <c r="E263">
        <v>2697</v>
      </c>
      <c r="F263">
        <v>2831</v>
      </c>
      <c r="G263">
        <f>INT(F263*(1+0.08))</f>
        <v>3057</v>
      </c>
      <c r="H263">
        <v>3270</v>
      </c>
      <c r="I263">
        <f>INT(H263*(1+0.11))</f>
        <v>3629</v>
      </c>
    </row>
    <row r="264" spans="1:9" ht="12.95" customHeight="1" x14ac:dyDescent="0.2">
      <c r="A264" s="7" t="str">
        <f t="shared" si="5"/>
        <v>PS-93068252</v>
      </c>
      <c r="B264" s="6">
        <v>93068252</v>
      </c>
      <c r="C264" s="1" t="s">
        <v>267</v>
      </c>
      <c r="D264">
        <v>1880</v>
      </c>
      <c r="E264">
        <v>1992</v>
      </c>
      <c r="F264">
        <v>2151</v>
      </c>
      <c r="G264">
        <f>INT(F264*(1+0.12))</f>
        <v>2409</v>
      </c>
      <c r="H264">
        <f>INT(G264*(1+0.09))</f>
        <v>2625</v>
      </c>
      <c r="I264">
        <f>INT(H264*(1+0.04))</f>
        <v>2730</v>
      </c>
    </row>
    <row r="265" spans="1:9" ht="12.95" customHeight="1" x14ac:dyDescent="0.2">
      <c r="A265" s="7" t="str">
        <f t="shared" si="5"/>
        <v>PT-14717644</v>
      </c>
      <c r="B265" s="6">
        <v>14717644</v>
      </c>
      <c r="C265" s="1" t="s">
        <v>240</v>
      </c>
      <c r="D265">
        <f>INT(793*(1-0.04))</f>
        <v>761</v>
      </c>
      <c r="E265">
        <v>837</v>
      </c>
      <c r="F265">
        <f>INT(E265*(1+0.09))</f>
        <v>912</v>
      </c>
      <c r="G265">
        <v>948</v>
      </c>
      <c r="H265">
        <v>1023</v>
      </c>
      <c r="I265">
        <f>INT(H265*(1+0.08))</f>
        <v>1104</v>
      </c>
    </row>
    <row r="266" spans="1:9" ht="12.95" customHeight="1" x14ac:dyDescent="0.2">
      <c r="A266" s="7" t="str">
        <f t="shared" si="5"/>
        <v>PT-18781890</v>
      </c>
      <c r="B266" s="6">
        <v>18781890</v>
      </c>
      <c r="C266" s="1" t="s">
        <v>257</v>
      </c>
      <c r="D266">
        <v>785</v>
      </c>
      <c r="E266">
        <v>839</v>
      </c>
      <c r="F266">
        <v>931</v>
      </c>
      <c r="G266">
        <v>1005</v>
      </c>
      <c r="H266">
        <f>INT(G266*(1+0.06))</f>
        <v>1065</v>
      </c>
      <c r="I266">
        <v>1160</v>
      </c>
    </row>
    <row r="267" spans="1:9" ht="12.95" customHeight="1" x14ac:dyDescent="0.2">
      <c r="A267" s="7" t="str">
        <f t="shared" si="5"/>
        <v>PT-44363202</v>
      </c>
      <c r="B267" s="6">
        <v>44363202</v>
      </c>
      <c r="C267" s="1" t="s">
        <v>231</v>
      </c>
      <c r="D267">
        <f>INT(1765*(1-0.05))</f>
        <v>1676</v>
      </c>
      <c r="E267">
        <f>INT(D267*(1+0.03))</f>
        <v>1726</v>
      </c>
      <c r="F267">
        <v>1846</v>
      </c>
      <c r="G267">
        <f>INT(F267*(1+0.12))</f>
        <v>2067</v>
      </c>
      <c r="H267">
        <f>INT(G267*(1+0.1))</f>
        <v>2273</v>
      </c>
      <c r="I267">
        <f>INT(H267*(1+0.12))</f>
        <v>2545</v>
      </c>
    </row>
    <row r="268" spans="1:9" ht="12.95" customHeight="1" x14ac:dyDescent="0.2">
      <c r="A268" s="7" t="str">
        <f t="shared" si="5"/>
        <v>PT-74775621</v>
      </c>
      <c r="B268" s="6">
        <v>74775621</v>
      </c>
      <c r="C268" s="1" t="s">
        <v>251</v>
      </c>
      <c r="D268">
        <v>769</v>
      </c>
      <c r="E268">
        <f>INT(D268*(1+0.11))</f>
        <v>853</v>
      </c>
      <c r="F268">
        <v>963</v>
      </c>
      <c r="G268">
        <f>INT(F268*(1+0.11))</f>
        <v>1068</v>
      </c>
      <c r="H268">
        <f>INT(G268*(1+0.1))</f>
        <v>1174</v>
      </c>
      <c r="I268">
        <f>INT(H268*(1+0.03))</f>
        <v>1209</v>
      </c>
    </row>
    <row r="269" spans="1:9" ht="12.95" customHeight="1" x14ac:dyDescent="0.2">
      <c r="A269" s="7" t="str">
        <f t="shared" si="5"/>
        <v>PV-20082163</v>
      </c>
      <c r="B269" s="6">
        <v>20082163</v>
      </c>
      <c r="C269" s="1" t="s">
        <v>236</v>
      </c>
      <c r="D269">
        <f>INT(646*(1-0.09))</f>
        <v>587</v>
      </c>
      <c r="E269">
        <v>633</v>
      </c>
      <c r="F269">
        <f>INT(E269*(1+0.12))</f>
        <v>708</v>
      </c>
      <c r="G269">
        <v>743</v>
      </c>
      <c r="H269">
        <f>INT(G269*(1+0.07))</f>
        <v>795</v>
      </c>
      <c r="I269">
        <v>826</v>
      </c>
    </row>
    <row r="270" spans="1:9" ht="12.95" customHeight="1" x14ac:dyDescent="0.2">
      <c r="A270" s="7" t="str">
        <f t="shared" si="5"/>
        <v>PV-34554511</v>
      </c>
      <c r="B270" s="6">
        <v>34554511</v>
      </c>
      <c r="C270" s="1" t="s">
        <v>259</v>
      </c>
      <c r="D270">
        <f>INT(3596*(1-0.09))</f>
        <v>3272</v>
      </c>
      <c r="E270">
        <v>3402</v>
      </c>
      <c r="F270">
        <v>3776</v>
      </c>
      <c r="G270">
        <v>4040</v>
      </c>
      <c r="H270">
        <v>4242</v>
      </c>
      <c r="I270">
        <v>4454</v>
      </c>
    </row>
    <row r="271" spans="1:9" ht="12.95" customHeight="1" x14ac:dyDescent="0.2">
      <c r="A271" s="7" t="str">
        <f t="shared" si="5"/>
        <v>PV-65308382</v>
      </c>
      <c r="B271" s="6">
        <v>65308382</v>
      </c>
      <c r="C271" s="1" t="s">
        <v>233</v>
      </c>
      <c r="D271">
        <v>1132</v>
      </c>
      <c r="E271">
        <v>1245</v>
      </c>
      <c r="F271">
        <v>1307</v>
      </c>
      <c r="G271">
        <f>INT(F271*(1+0.12))</f>
        <v>1463</v>
      </c>
      <c r="H271">
        <v>1506</v>
      </c>
      <c r="I271">
        <f>INT(H271*(1+0.09))</f>
        <v>1641</v>
      </c>
    </row>
    <row r="272" spans="1:9" ht="12.95" customHeight="1" x14ac:dyDescent="0.2">
      <c r="A272" s="7" t="str">
        <f t="shared" si="5"/>
        <v>PZ-95256726</v>
      </c>
      <c r="B272" s="6">
        <v>95256726</v>
      </c>
      <c r="C272" s="1" t="s">
        <v>263</v>
      </c>
      <c r="D272">
        <v>3167</v>
      </c>
      <c r="E272">
        <v>3483</v>
      </c>
      <c r="F272">
        <v>3587</v>
      </c>
      <c r="G272">
        <f>INT(F272*(1+0.08))</f>
        <v>3873</v>
      </c>
      <c r="H272">
        <v>4182</v>
      </c>
      <c r="I272">
        <v>4349</v>
      </c>
    </row>
    <row r="273" spans="1:9" ht="12.95" customHeight="1" x14ac:dyDescent="0.2">
      <c r="A273" s="7" t="str">
        <f t="shared" si="5"/>
        <v>RÁ-24563532</v>
      </c>
      <c r="B273" s="6">
        <v>24563532</v>
      </c>
      <c r="C273" s="1" t="s">
        <v>300</v>
      </c>
      <c r="D273">
        <v>813</v>
      </c>
      <c r="E273">
        <v>902</v>
      </c>
      <c r="F273">
        <f>INT(E273*(1+0.06))</f>
        <v>956</v>
      </c>
      <c r="G273">
        <f>INT(F273*(1+0.05))</f>
        <v>1003</v>
      </c>
      <c r="H273">
        <v>1083</v>
      </c>
      <c r="I273" t="s">
        <v>402</v>
      </c>
    </row>
    <row r="274" spans="1:9" ht="12.95" customHeight="1" x14ac:dyDescent="0.2">
      <c r="A274" s="7" t="str">
        <f t="shared" si="5"/>
        <v>RA-38882637</v>
      </c>
      <c r="B274" s="6">
        <v>38882637</v>
      </c>
      <c r="C274" s="1" t="s">
        <v>283</v>
      </c>
      <c r="D274">
        <f>INT(3980*(1-0.12))</f>
        <v>3502</v>
      </c>
      <c r="E274">
        <f>INT(D274*(1+0.09))</f>
        <v>3817</v>
      </c>
      <c r="F274">
        <v>4084</v>
      </c>
      <c r="G274">
        <v>4206</v>
      </c>
      <c r="H274">
        <v>4542</v>
      </c>
      <c r="I274">
        <v>5087</v>
      </c>
    </row>
    <row r="275" spans="1:9" ht="12.95" customHeight="1" x14ac:dyDescent="0.2">
      <c r="A275" s="7" t="str">
        <f t="shared" si="5"/>
        <v>RA-57633803</v>
      </c>
      <c r="B275" s="6">
        <v>57633803</v>
      </c>
      <c r="C275" s="1" t="s">
        <v>288</v>
      </c>
      <c r="D275">
        <f>INT(1051*(1-0.03))</f>
        <v>1019</v>
      </c>
      <c r="E275">
        <v>1080</v>
      </c>
      <c r="F275">
        <f>INT(E275*(1+0.08))</f>
        <v>1166</v>
      </c>
      <c r="G275">
        <v>1305</v>
      </c>
      <c r="H275">
        <f>INT(G275*(1+0.05))</f>
        <v>1370</v>
      </c>
      <c r="I275">
        <v>1520</v>
      </c>
    </row>
    <row r="276" spans="1:9" ht="12.95" customHeight="1" x14ac:dyDescent="0.2">
      <c r="A276" s="7" t="str">
        <f t="shared" si="5"/>
        <v>RÁ-58848712</v>
      </c>
      <c r="B276" s="6">
        <v>58848712</v>
      </c>
      <c r="C276" s="1" t="s">
        <v>293</v>
      </c>
      <c r="D276">
        <f>INT(963*(1-0.03))</f>
        <v>934</v>
      </c>
      <c r="E276">
        <v>1055</v>
      </c>
      <c r="F276">
        <v>1139</v>
      </c>
      <c r="G276">
        <f>INT(F276*(1+0.12))</f>
        <v>1275</v>
      </c>
      <c r="H276">
        <v>1415</v>
      </c>
      <c r="I276">
        <f>INT(H276*(1+0.03))</f>
        <v>1457</v>
      </c>
    </row>
    <row r="277" spans="1:9" ht="12.95" customHeight="1" x14ac:dyDescent="0.2">
      <c r="A277" s="7" t="str">
        <f t="shared" si="5"/>
        <v>RA-75501024</v>
      </c>
      <c r="B277" s="6">
        <v>75501024</v>
      </c>
      <c r="C277" s="1" t="s">
        <v>272</v>
      </c>
      <c r="D277">
        <v>1334</v>
      </c>
      <c r="E277">
        <v>1454</v>
      </c>
      <c r="F277">
        <v>1497</v>
      </c>
      <c r="G277">
        <f>INT(F277*(1+0.05))</f>
        <v>1571</v>
      </c>
      <c r="H277">
        <v>1618</v>
      </c>
      <c r="I277">
        <f>INT(H277*(1+0.06))</f>
        <v>1715</v>
      </c>
    </row>
    <row r="278" spans="1:9" ht="12.95" customHeight="1" x14ac:dyDescent="0.2">
      <c r="A278" s="7" t="str">
        <f t="shared" si="5"/>
        <v>RA-91435924</v>
      </c>
      <c r="B278" s="6">
        <v>91435924</v>
      </c>
      <c r="C278" s="1" t="s">
        <v>280</v>
      </c>
      <c r="D278">
        <v>1358</v>
      </c>
      <c r="E278">
        <v>1466</v>
      </c>
      <c r="F278">
        <f>INT(E278*(1+0.13))</f>
        <v>1656</v>
      </c>
      <c r="G278">
        <f>INT(F278*(1+0.05))</f>
        <v>1738</v>
      </c>
      <c r="H278">
        <f>INT(G278*(1+0.09))</f>
        <v>1894</v>
      </c>
      <c r="I278">
        <f>INT(H278*(1+0.05))</f>
        <v>1988</v>
      </c>
    </row>
    <row r="279" spans="1:9" ht="12.95" customHeight="1" x14ac:dyDescent="0.2">
      <c r="A279" s="7" t="str">
        <f t="shared" si="5"/>
        <v>RB-14757236</v>
      </c>
      <c r="B279" s="6">
        <v>14757236</v>
      </c>
      <c r="C279" s="1" t="s">
        <v>282</v>
      </c>
      <c r="D279">
        <f>INT(3952*(1-0.07))</f>
        <v>3675</v>
      </c>
      <c r="E279">
        <v>4152</v>
      </c>
      <c r="F279">
        <v>4401</v>
      </c>
      <c r="G279">
        <v>4973</v>
      </c>
      <c r="H279">
        <f>INT(G279*(1+0.12))</f>
        <v>5569</v>
      </c>
      <c r="I279">
        <v>5903</v>
      </c>
    </row>
    <row r="280" spans="1:9" ht="12.95" customHeight="1" x14ac:dyDescent="0.2">
      <c r="A280" s="7" t="str">
        <f t="shared" si="5"/>
        <v>RG-26498660</v>
      </c>
      <c r="B280" s="6">
        <v>26498660</v>
      </c>
      <c r="C280" s="1" t="s">
        <v>291</v>
      </c>
      <c r="D280">
        <v>2637</v>
      </c>
      <c r="E280">
        <v>2716</v>
      </c>
      <c r="F280">
        <f>INT(E280*(1+0.06))</f>
        <v>2878</v>
      </c>
      <c r="G280">
        <f>INT(F280*(1+0.08))</f>
        <v>3108</v>
      </c>
      <c r="H280">
        <v>3387</v>
      </c>
      <c r="I280">
        <v>3691</v>
      </c>
    </row>
    <row r="281" spans="1:9" ht="12.95" customHeight="1" x14ac:dyDescent="0.2">
      <c r="A281" s="7" t="str">
        <f t="shared" si="5"/>
        <v>RI-63359702</v>
      </c>
      <c r="B281" s="6">
        <v>63359702</v>
      </c>
      <c r="C281" s="1" t="s">
        <v>298</v>
      </c>
      <c r="D281">
        <f>INT(3710*(1-0.04))</f>
        <v>3561</v>
      </c>
      <c r="E281">
        <v>3810</v>
      </c>
      <c r="F281">
        <v>4229</v>
      </c>
      <c r="G281">
        <f>INT(F281*(1+0.13))</f>
        <v>4778</v>
      </c>
      <c r="H281">
        <v>5064</v>
      </c>
      <c r="I281">
        <v>5317</v>
      </c>
    </row>
    <row r="282" spans="1:9" ht="12.95" customHeight="1" x14ac:dyDescent="0.2">
      <c r="A282" s="7" t="str">
        <f t="shared" si="5"/>
        <v>RI-75809315</v>
      </c>
      <c r="B282" s="6">
        <v>75809315</v>
      </c>
      <c r="C282" s="1" t="s">
        <v>286</v>
      </c>
      <c r="D282">
        <f>INT(3977*(1-0.13))</f>
        <v>3459</v>
      </c>
      <c r="E282">
        <v>3908</v>
      </c>
      <c r="F282">
        <v>4337</v>
      </c>
      <c r="G282">
        <v>4814</v>
      </c>
      <c r="H282">
        <v>5343</v>
      </c>
      <c r="I282">
        <v>5770</v>
      </c>
    </row>
    <row r="283" spans="1:9" ht="12.95" customHeight="1" x14ac:dyDescent="0.2">
      <c r="A283" s="7" t="str">
        <f t="shared" si="5"/>
        <v>RJ-15314732</v>
      </c>
      <c r="B283" s="6">
        <v>15314732</v>
      </c>
      <c r="C283" s="1" t="s">
        <v>279</v>
      </c>
      <c r="D283">
        <v>1227</v>
      </c>
      <c r="E283">
        <v>1263</v>
      </c>
      <c r="F283">
        <v>1427</v>
      </c>
      <c r="G283">
        <v>1512</v>
      </c>
      <c r="H283">
        <v>1572</v>
      </c>
      <c r="I283">
        <f>INT(H283*(1+0.1))</f>
        <v>1729</v>
      </c>
    </row>
    <row r="284" spans="1:9" ht="12.95" customHeight="1" x14ac:dyDescent="0.2">
      <c r="A284" s="7" t="str">
        <f t="shared" si="5"/>
        <v>RJ-37270431</v>
      </c>
      <c r="B284" s="6">
        <v>37270431</v>
      </c>
      <c r="C284" s="1" t="s">
        <v>285</v>
      </c>
      <c r="D284">
        <v>2956</v>
      </c>
      <c r="E284">
        <f>INT(D284*(1+0.04))</f>
        <v>3074</v>
      </c>
      <c r="F284">
        <f>INT(E284*(1+0.06))</f>
        <v>3258</v>
      </c>
      <c r="G284">
        <v>3616</v>
      </c>
      <c r="H284">
        <v>3905</v>
      </c>
      <c r="I284">
        <f>INT(H284*(1+0.03))</f>
        <v>4022</v>
      </c>
    </row>
    <row r="285" spans="1:9" ht="12.95" customHeight="1" x14ac:dyDescent="0.2">
      <c r="A285" s="7" t="str">
        <f t="shared" si="5"/>
        <v>RJ-95434152</v>
      </c>
      <c r="B285" s="6">
        <v>95434152</v>
      </c>
      <c r="C285" s="1" t="s">
        <v>274</v>
      </c>
      <c r="D285">
        <v>3702</v>
      </c>
      <c r="E285">
        <v>3961</v>
      </c>
      <c r="F285">
        <f>INT(E285*(1+0.05))</f>
        <v>4159</v>
      </c>
      <c r="G285">
        <v>4491</v>
      </c>
      <c r="H285">
        <v>4850</v>
      </c>
      <c r="I285">
        <f>INT(H285*(1+0.03))</f>
        <v>4995</v>
      </c>
    </row>
    <row r="286" spans="1:9" ht="12.95" customHeight="1" x14ac:dyDescent="0.2">
      <c r="A286" s="7" t="str">
        <f t="shared" si="5"/>
        <v>RK-28583604</v>
      </c>
      <c r="B286" s="6">
        <v>28583604</v>
      </c>
      <c r="C286" s="1" t="s">
        <v>295</v>
      </c>
      <c r="D286">
        <v>1225</v>
      </c>
      <c r="E286">
        <v>1372</v>
      </c>
      <c r="F286">
        <f>INT(E286*(1+0.05))</f>
        <v>1440</v>
      </c>
      <c r="G286">
        <v>1555</v>
      </c>
      <c r="H286">
        <f>INT(G286*(1+0.13))</f>
        <v>1757</v>
      </c>
      <c r="I286">
        <f>INT(H286*(1+0.13))</f>
        <v>1985</v>
      </c>
    </row>
    <row r="287" spans="1:9" ht="12.95" customHeight="1" x14ac:dyDescent="0.2">
      <c r="A287" s="7" t="str">
        <f t="shared" si="5"/>
        <v>RK-53872538</v>
      </c>
      <c r="B287" s="6">
        <v>53872538</v>
      </c>
      <c r="C287" s="1" t="s">
        <v>292</v>
      </c>
      <c r="D287">
        <f>INT(2488*(1-0.11))</f>
        <v>2214</v>
      </c>
      <c r="E287">
        <v>2413</v>
      </c>
      <c r="F287">
        <f>INT(E287*(1+0.13))</f>
        <v>2726</v>
      </c>
      <c r="G287">
        <v>2971</v>
      </c>
      <c r="H287">
        <v>3357</v>
      </c>
      <c r="I287">
        <v>3759</v>
      </c>
    </row>
    <row r="288" spans="1:9" ht="12.95" customHeight="1" x14ac:dyDescent="0.2">
      <c r="A288" s="7" t="str">
        <f t="shared" si="5"/>
        <v>RK-71861809</v>
      </c>
      <c r="B288" s="6">
        <v>71861809</v>
      </c>
      <c r="C288" s="1" t="s">
        <v>275</v>
      </c>
      <c r="D288">
        <v>611</v>
      </c>
      <c r="E288">
        <f>INT(D288*(1+0.11))</f>
        <v>678</v>
      </c>
      <c r="F288">
        <v>698</v>
      </c>
      <c r="G288">
        <v>774</v>
      </c>
      <c r="H288">
        <f>INT(G288*(1+0.1))</f>
        <v>851</v>
      </c>
      <c r="I288">
        <v>885</v>
      </c>
    </row>
    <row r="289" spans="1:9" ht="12.95" customHeight="1" x14ac:dyDescent="0.2">
      <c r="A289" s="7" t="str">
        <f t="shared" si="5"/>
        <v>RL-13580823</v>
      </c>
      <c r="B289" s="6">
        <v>13580823</v>
      </c>
      <c r="C289" s="1" t="s">
        <v>287</v>
      </c>
      <c r="D289">
        <f>INT(632*(1-0.09))</f>
        <v>575</v>
      </c>
      <c r="E289">
        <v>626</v>
      </c>
      <c r="F289">
        <v>657</v>
      </c>
      <c r="G289">
        <v>716</v>
      </c>
      <c r="H289">
        <v>794</v>
      </c>
      <c r="I289">
        <f>INT(H289*(1+0.11))</f>
        <v>881</v>
      </c>
    </row>
    <row r="290" spans="1:9" ht="12.95" customHeight="1" x14ac:dyDescent="0.2">
      <c r="A290" s="7" t="str">
        <f t="shared" si="5"/>
        <v>RL-14050330</v>
      </c>
      <c r="B290" s="6">
        <v>14050330</v>
      </c>
      <c r="C290" s="1" t="s">
        <v>299</v>
      </c>
      <c r="D290">
        <v>3753</v>
      </c>
      <c r="E290">
        <v>3903</v>
      </c>
      <c r="F290">
        <f>INT(E290*(1+0.1))</f>
        <v>4293</v>
      </c>
      <c r="G290">
        <v>4765</v>
      </c>
      <c r="H290">
        <v>5289</v>
      </c>
      <c r="I290">
        <v>5447</v>
      </c>
    </row>
    <row r="291" spans="1:9" ht="12.95" customHeight="1" x14ac:dyDescent="0.2">
      <c r="A291" s="7" t="str">
        <f t="shared" si="5"/>
        <v>RM-33850512</v>
      </c>
      <c r="B291" s="6">
        <v>33850512</v>
      </c>
      <c r="C291" s="1" t="s">
        <v>296</v>
      </c>
      <c r="D291">
        <v>3505</v>
      </c>
      <c r="E291">
        <v>3890</v>
      </c>
      <c r="F291">
        <v>4006</v>
      </c>
      <c r="G291">
        <v>4246</v>
      </c>
      <c r="H291">
        <f>INT(G291*(1+0.05))</f>
        <v>4458</v>
      </c>
      <c r="I291">
        <v>4814</v>
      </c>
    </row>
    <row r="292" spans="1:9" ht="12.95" customHeight="1" x14ac:dyDescent="0.2">
      <c r="A292" s="7" t="str">
        <f t="shared" si="5"/>
        <v>RM-47842515</v>
      </c>
      <c r="B292" s="6">
        <v>47842515</v>
      </c>
      <c r="C292" s="1" t="s">
        <v>271</v>
      </c>
      <c r="D292">
        <f>INT(3418*(1-0.03))</f>
        <v>3315</v>
      </c>
      <c r="E292">
        <v>3580</v>
      </c>
      <c r="F292">
        <v>4009</v>
      </c>
      <c r="G292">
        <f>INT(F292*(1+0.13))</f>
        <v>4530</v>
      </c>
      <c r="H292">
        <v>4756</v>
      </c>
      <c r="I292">
        <v>5374</v>
      </c>
    </row>
    <row r="293" spans="1:9" ht="12.95" customHeight="1" x14ac:dyDescent="0.2">
      <c r="A293" s="7" t="str">
        <f t="shared" si="5"/>
        <v>RM-62768356</v>
      </c>
      <c r="B293" s="6">
        <v>62768356</v>
      </c>
      <c r="C293" s="1" t="s">
        <v>289</v>
      </c>
      <c r="D293">
        <v>4079</v>
      </c>
      <c r="E293">
        <f>INT(D293*(1+0.06))</f>
        <v>4323</v>
      </c>
      <c r="F293">
        <v>4884</v>
      </c>
      <c r="G293">
        <v>5518</v>
      </c>
      <c r="H293">
        <v>5904</v>
      </c>
      <c r="I293">
        <f>INT(H293*(1+0.06))</f>
        <v>6258</v>
      </c>
    </row>
    <row r="294" spans="1:9" ht="12.95" customHeight="1" x14ac:dyDescent="0.2">
      <c r="A294" s="7" t="str">
        <f t="shared" si="5"/>
        <v>RM-92730211</v>
      </c>
      <c r="B294" s="6">
        <v>92730211</v>
      </c>
      <c r="C294" s="1" t="s">
        <v>273</v>
      </c>
      <c r="D294">
        <v>2335</v>
      </c>
      <c r="E294">
        <v>2475</v>
      </c>
      <c r="F294">
        <v>2722</v>
      </c>
      <c r="G294">
        <v>3021</v>
      </c>
      <c r="H294">
        <v>3141</v>
      </c>
      <c r="I294">
        <v>3392</v>
      </c>
    </row>
    <row r="295" spans="1:9" ht="12.95" customHeight="1" x14ac:dyDescent="0.2">
      <c r="A295" s="7" t="str">
        <f t="shared" si="5"/>
        <v>RN-67047336</v>
      </c>
      <c r="B295" s="6">
        <v>67047336</v>
      </c>
      <c r="C295" s="1" t="s">
        <v>284</v>
      </c>
      <c r="D295">
        <v>2792</v>
      </c>
      <c r="E295">
        <f>INT(D295*(1+0.07))</f>
        <v>2987</v>
      </c>
      <c r="F295">
        <v>3255</v>
      </c>
      <c r="G295">
        <v>3678</v>
      </c>
      <c r="H295">
        <v>3825</v>
      </c>
      <c r="I295">
        <f>INT(H295*(1+0.05))</f>
        <v>4016</v>
      </c>
    </row>
    <row r="296" spans="1:9" ht="12.95" customHeight="1" x14ac:dyDescent="0.2">
      <c r="A296" s="7" t="str">
        <f t="shared" si="5"/>
        <v>RO-13163099</v>
      </c>
      <c r="B296" s="6">
        <v>13163099</v>
      </c>
      <c r="C296" s="1" t="s">
        <v>269</v>
      </c>
      <c r="D296">
        <f>INT(2064*(1-0.11))</f>
        <v>1836</v>
      </c>
      <c r="E296">
        <f>INT(D296*(1+0.05))</f>
        <v>1927</v>
      </c>
      <c r="F296">
        <v>2061</v>
      </c>
      <c r="G296">
        <f>INT(F296*(1+0.13))</f>
        <v>2328</v>
      </c>
      <c r="H296">
        <v>2607</v>
      </c>
      <c r="I296">
        <v>2867</v>
      </c>
    </row>
    <row r="297" spans="1:9" ht="12.95" customHeight="1" x14ac:dyDescent="0.2">
      <c r="A297" s="7" t="str">
        <f t="shared" si="5"/>
        <v>RÖ-75678045</v>
      </c>
      <c r="B297" s="6">
        <v>75678045</v>
      </c>
      <c r="C297" s="1" t="s">
        <v>290</v>
      </c>
      <c r="D297">
        <v>2507</v>
      </c>
      <c r="E297">
        <f>INT(D297*(1+0.09))</f>
        <v>2732</v>
      </c>
      <c r="F297">
        <f>INT(E297*(1+0.03))</f>
        <v>2813</v>
      </c>
      <c r="G297">
        <v>2925</v>
      </c>
      <c r="H297">
        <f>INT(G297*(1+0.13))</f>
        <v>3305</v>
      </c>
      <c r="I297">
        <f>INT(H297*(1+0.03))</f>
        <v>3404</v>
      </c>
    </row>
    <row r="298" spans="1:9" ht="12.95" customHeight="1" x14ac:dyDescent="0.2">
      <c r="A298" s="7" t="str">
        <f t="shared" si="5"/>
        <v>RS-71802919</v>
      </c>
      <c r="B298" s="6">
        <v>71802919</v>
      </c>
      <c r="C298" s="1" t="s">
        <v>278</v>
      </c>
      <c r="D298">
        <v>3749</v>
      </c>
      <c r="E298">
        <f>INT(D298*(1+0.07))</f>
        <v>4011</v>
      </c>
      <c r="F298">
        <v>4452</v>
      </c>
      <c r="G298">
        <v>4719</v>
      </c>
      <c r="H298">
        <v>5143</v>
      </c>
      <c r="I298">
        <v>5760</v>
      </c>
    </row>
    <row r="299" spans="1:9" ht="12.95" customHeight="1" x14ac:dyDescent="0.2">
      <c r="A299" s="7" t="str">
        <f t="shared" si="5"/>
        <v>RT-53784556</v>
      </c>
      <c r="B299" s="6">
        <v>53784556</v>
      </c>
      <c r="C299" s="1" t="s">
        <v>297</v>
      </c>
      <c r="D299">
        <v>2340</v>
      </c>
      <c r="E299">
        <v>2503</v>
      </c>
      <c r="F299">
        <v>2678</v>
      </c>
      <c r="G299">
        <f>INT(F299*(1+0.05))</f>
        <v>2811</v>
      </c>
      <c r="H299">
        <f>INT(G299*(1+0.06))</f>
        <v>2979</v>
      </c>
      <c r="I299">
        <v>3336</v>
      </c>
    </row>
    <row r="300" spans="1:9" ht="12.95" customHeight="1" x14ac:dyDescent="0.2">
      <c r="A300" s="7" t="str">
        <f t="shared" si="5"/>
        <v>RV-11349889</v>
      </c>
      <c r="B300" s="6">
        <v>11349889</v>
      </c>
      <c r="C300" s="1" t="s">
        <v>276</v>
      </c>
      <c r="D300">
        <f>INT(3105*(1-0.04))</f>
        <v>2980</v>
      </c>
      <c r="E300">
        <v>3248</v>
      </c>
      <c r="F300">
        <v>3345</v>
      </c>
      <c r="G300">
        <f>INT(F300*(1+0.07))</f>
        <v>3579</v>
      </c>
      <c r="H300">
        <f>INT(G300*(1+0.04))</f>
        <v>3722</v>
      </c>
      <c r="I300">
        <v>3945</v>
      </c>
    </row>
    <row r="301" spans="1:9" ht="12.95" customHeight="1" x14ac:dyDescent="0.2">
      <c r="A301" s="7" t="str">
        <f t="shared" si="5"/>
        <v>RV-38743073</v>
      </c>
      <c r="B301" s="6">
        <v>38743073</v>
      </c>
      <c r="C301" s="1" t="s">
        <v>294</v>
      </c>
      <c r="D301">
        <f>INT(1915*(1-0.05))</f>
        <v>1819</v>
      </c>
      <c r="E301">
        <f>INT(D301*(1+0.13))</f>
        <v>2055</v>
      </c>
      <c r="F301">
        <f>INT(E301*(1+0.13))</f>
        <v>2322</v>
      </c>
      <c r="G301">
        <f>INT(F301*(1+0.04))</f>
        <v>2414</v>
      </c>
      <c r="H301">
        <f>INT(G301*(1+0.03))</f>
        <v>2486</v>
      </c>
      <c r="I301">
        <v>2560</v>
      </c>
    </row>
    <row r="302" spans="1:9" ht="12.95" customHeight="1" x14ac:dyDescent="0.2">
      <c r="A302" s="7" t="str">
        <f t="shared" si="5"/>
        <v>RV-93468678</v>
      </c>
      <c r="B302" s="6">
        <v>93468678</v>
      </c>
      <c r="C302" s="1" t="s">
        <v>294</v>
      </c>
      <c r="D302">
        <v>3285</v>
      </c>
      <c r="E302">
        <f>INT(D302*(1+0.12))</f>
        <v>3679</v>
      </c>
      <c r="F302">
        <v>4010</v>
      </c>
      <c r="G302">
        <v>4370</v>
      </c>
      <c r="H302">
        <f>INT(G302*(1+0.13))</f>
        <v>4938</v>
      </c>
      <c r="I302">
        <v>5086</v>
      </c>
    </row>
    <row r="303" spans="1:9" ht="12.95" customHeight="1" x14ac:dyDescent="0.2">
      <c r="A303" s="7" t="str">
        <f t="shared" si="5"/>
        <v>RV-98110821</v>
      </c>
      <c r="B303" s="6">
        <v>98110821</v>
      </c>
      <c r="C303" s="1" t="s">
        <v>281</v>
      </c>
      <c r="D303">
        <f>INT(2414*(1-0.07))</f>
        <v>2245</v>
      </c>
      <c r="E303">
        <f>INT(D303*(1+0.09))</f>
        <v>2447</v>
      </c>
      <c r="F303">
        <f>INT(E303*(1+0.12))</f>
        <v>2740</v>
      </c>
      <c r="G303">
        <v>2986</v>
      </c>
      <c r="H303">
        <v>3105</v>
      </c>
      <c r="I303">
        <v>3260</v>
      </c>
    </row>
    <row r="304" spans="1:9" ht="12.95" customHeight="1" x14ac:dyDescent="0.2">
      <c r="A304" s="7" t="str">
        <f t="shared" si="5"/>
        <v>RZ-23145474</v>
      </c>
      <c r="B304" s="6">
        <v>23145474</v>
      </c>
      <c r="C304" s="1" t="s">
        <v>277</v>
      </c>
      <c r="D304">
        <v>2132</v>
      </c>
      <c r="E304" t="s">
        <v>402</v>
      </c>
      <c r="F304" t="s">
        <v>402</v>
      </c>
      <c r="G304">
        <v>2805</v>
      </c>
      <c r="H304">
        <v>3029</v>
      </c>
      <c r="I304">
        <v>3210</v>
      </c>
    </row>
    <row r="305" spans="1:9" ht="12.95" customHeight="1" x14ac:dyDescent="0.2">
      <c r="A305" s="7" t="str">
        <f t="shared" si="5"/>
        <v>RZ-24586226</v>
      </c>
      <c r="B305" s="6">
        <v>24586226</v>
      </c>
      <c r="C305" s="1" t="s">
        <v>270</v>
      </c>
      <c r="D305">
        <v>1499</v>
      </c>
      <c r="E305">
        <v>1693</v>
      </c>
      <c r="F305">
        <v>1794</v>
      </c>
      <c r="G305">
        <v>1973</v>
      </c>
      <c r="H305">
        <f>INT(G305*(1+0.06))</f>
        <v>2091</v>
      </c>
      <c r="I305">
        <v>2174</v>
      </c>
    </row>
    <row r="306" spans="1:9" ht="12.95" customHeight="1" x14ac:dyDescent="0.2">
      <c r="A306" s="7" t="str">
        <f t="shared" si="5"/>
        <v>SA-11406281</v>
      </c>
      <c r="B306" s="6">
        <v>11406281</v>
      </c>
      <c r="C306" s="1" t="s">
        <v>301</v>
      </c>
      <c r="D306">
        <f>INT(1074*(1-0.08))</f>
        <v>988</v>
      </c>
      <c r="E306">
        <f>INT(D306*(1+0.09))</f>
        <v>1076</v>
      </c>
      <c r="F306">
        <v>1172</v>
      </c>
      <c r="G306">
        <v>1312</v>
      </c>
      <c r="H306">
        <v>1482</v>
      </c>
      <c r="I306">
        <v>1630</v>
      </c>
    </row>
    <row r="307" spans="1:9" ht="12.95" customHeight="1" x14ac:dyDescent="0.2">
      <c r="A307" s="7" t="str">
        <f t="shared" si="5"/>
        <v>SÁ-13237746</v>
      </c>
      <c r="B307" s="6">
        <v>13237746</v>
      </c>
      <c r="C307" s="1" t="s">
        <v>338</v>
      </c>
      <c r="D307">
        <f>INT(4035*(1-0.04))</f>
        <v>3873</v>
      </c>
      <c r="E307">
        <v>4299</v>
      </c>
      <c r="F307">
        <v>4599</v>
      </c>
      <c r="G307">
        <v>5058</v>
      </c>
      <c r="H307">
        <v>5614</v>
      </c>
      <c r="I307">
        <v>5950</v>
      </c>
    </row>
    <row r="308" spans="1:9" ht="12.95" customHeight="1" x14ac:dyDescent="0.2">
      <c r="A308" s="7" t="str">
        <f t="shared" si="5"/>
        <v>SA-15926770</v>
      </c>
      <c r="B308" s="6">
        <v>15926770</v>
      </c>
      <c r="C308" s="1" t="s">
        <v>351</v>
      </c>
      <c r="D308">
        <f>INT(2115*(1-0.11))</f>
        <v>1882</v>
      </c>
      <c r="E308">
        <v>1938</v>
      </c>
      <c r="F308">
        <v>2189</v>
      </c>
      <c r="G308">
        <f>INT(F308*(1+0.07))</f>
        <v>2342</v>
      </c>
      <c r="H308">
        <f>INT(G308*(1+0.07))</f>
        <v>2505</v>
      </c>
      <c r="I308">
        <f>INT(H308*(1+0.05))</f>
        <v>2630</v>
      </c>
    </row>
    <row r="309" spans="1:9" ht="12.95" customHeight="1" x14ac:dyDescent="0.2">
      <c r="A309" s="7" t="str">
        <f t="shared" si="5"/>
        <v>SÁ-38444459</v>
      </c>
      <c r="B309" s="6">
        <v>38444459</v>
      </c>
      <c r="C309" s="1" t="s">
        <v>362</v>
      </c>
      <c r="D309">
        <v>2686</v>
      </c>
      <c r="E309">
        <v>2900</v>
      </c>
      <c r="F309">
        <v>3074</v>
      </c>
      <c r="G309">
        <v>3319</v>
      </c>
      <c r="H309">
        <f>INT(G309*(1+0.05))</f>
        <v>3484</v>
      </c>
      <c r="I309">
        <f>INT(H309*(1+0.03))</f>
        <v>3588</v>
      </c>
    </row>
    <row r="310" spans="1:9" ht="12.95" customHeight="1" x14ac:dyDescent="0.2">
      <c r="A310" s="7" t="str">
        <f t="shared" si="5"/>
        <v>SA-61577399</v>
      </c>
      <c r="B310" s="6">
        <v>61577399</v>
      </c>
      <c r="C310" s="1" t="s">
        <v>321</v>
      </c>
      <c r="D310">
        <v>3694</v>
      </c>
      <c r="E310">
        <f>INT(D310*(1+0.11))</f>
        <v>4100</v>
      </c>
      <c r="F310">
        <f>INT(E310*(1+0.07))</f>
        <v>4387</v>
      </c>
      <c r="G310">
        <f>INT(F310*(1+0.04))</f>
        <v>4562</v>
      </c>
      <c r="H310">
        <v>4926</v>
      </c>
      <c r="I310">
        <f>INT(H310*(1+0.04))</f>
        <v>5123</v>
      </c>
    </row>
    <row r="311" spans="1:9" ht="12.95" customHeight="1" x14ac:dyDescent="0.2">
      <c r="A311" s="7" t="str">
        <f t="shared" si="5"/>
        <v>SÁ-68531808</v>
      </c>
      <c r="B311" s="6">
        <v>68531808</v>
      </c>
      <c r="C311" s="1" t="s">
        <v>318</v>
      </c>
      <c r="D311">
        <v>939</v>
      </c>
      <c r="E311">
        <v>1051</v>
      </c>
      <c r="F311">
        <v>1187</v>
      </c>
      <c r="G311">
        <v>1222</v>
      </c>
      <c r="H311">
        <v>1368</v>
      </c>
      <c r="I311">
        <v>1477</v>
      </c>
    </row>
    <row r="312" spans="1:9" ht="12.95" customHeight="1" x14ac:dyDescent="0.2">
      <c r="A312" s="7" t="str">
        <f t="shared" si="5"/>
        <v>SÁ-74032867</v>
      </c>
      <c r="B312" s="6">
        <v>74032867</v>
      </c>
      <c r="C312" s="1" t="s">
        <v>311</v>
      </c>
      <c r="D312">
        <v>4049</v>
      </c>
      <c r="E312">
        <v>4372</v>
      </c>
      <c r="F312">
        <f>INT(E312*(1+0.13))</f>
        <v>4940</v>
      </c>
      <c r="G312">
        <f>INT(F312*(1+0.07))</f>
        <v>5285</v>
      </c>
      <c r="H312">
        <f>INT(G312*(1+0.12))</f>
        <v>5919</v>
      </c>
      <c r="I312">
        <v>6214</v>
      </c>
    </row>
    <row r="313" spans="1:9" ht="12.95" customHeight="1" x14ac:dyDescent="0.2">
      <c r="A313" s="7" t="str">
        <f t="shared" si="5"/>
        <v>SA-76202510</v>
      </c>
      <c r="B313" s="6">
        <v>76202510</v>
      </c>
      <c r="C313" s="1" t="s">
        <v>332</v>
      </c>
      <c r="D313">
        <f>INT(962*(1-0.11))</f>
        <v>856</v>
      </c>
      <c r="E313">
        <f>INT(D313*(1+0.1))</f>
        <v>941</v>
      </c>
      <c r="F313">
        <v>1006</v>
      </c>
      <c r="G313">
        <v>1116</v>
      </c>
      <c r="H313">
        <v>1205</v>
      </c>
      <c r="I313">
        <v>1349</v>
      </c>
    </row>
    <row r="314" spans="1:9" ht="12.95" customHeight="1" x14ac:dyDescent="0.2">
      <c r="A314" s="7" t="str">
        <f t="shared" si="5"/>
        <v>SA-81642241</v>
      </c>
      <c r="B314" s="6">
        <v>81642241</v>
      </c>
      <c r="C314" s="1" t="s">
        <v>322</v>
      </c>
      <c r="D314">
        <v>2709</v>
      </c>
      <c r="E314">
        <v>3034</v>
      </c>
      <c r="F314">
        <f>INT(E314*(1+0.06))</f>
        <v>3216</v>
      </c>
      <c r="G314">
        <f>INT(F314*(1+0.05))</f>
        <v>3376</v>
      </c>
      <c r="H314">
        <v>3713</v>
      </c>
      <c r="I314">
        <f>INT(H314*(1+0.05))</f>
        <v>3898</v>
      </c>
    </row>
    <row r="315" spans="1:9" ht="12.95" customHeight="1" x14ac:dyDescent="0.2">
      <c r="A315" s="7" t="str">
        <f t="shared" si="5"/>
        <v>SB-20645140</v>
      </c>
      <c r="B315" s="6">
        <v>20645140</v>
      </c>
      <c r="C315" s="1" t="s">
        <v>360</v>
      </c>
      <c r="D315">
        <f>INT(3451*(1-0.08))</f>
        <v>3174</v>
      </c>
      <c r="E315">
        <f>INT(D315*(1+0.04))</f>
        <v>3300</v>
      </c>
      <c r="F315">
        <v>3531</v>
      </c>
      <c r="G315">
        <v>3742</v>
      </c>
      <c r="H315">
        <v>3891</v>
      </c>
      <c r="I315">
        <v>4357</v>
      </c>
    </row>
    <row r="316" spans="1:9" ht="12.95" customHeight="1" x14ac:dyDescent="0.2">
      <c r="A316" s="7" t="str">
        <f t="shared" si="5"/>
        <v>SB-63118732</v>
      </c>
      <c r="B316" s="6">
        <v>63118732</v>
      </c>
      <c r="C316" s="1" t="s">
        <v>303</v>
      </c>
      <c r="D316">
        <v>1220</v>
      </c>
      <c r="E316">
        <f>INT(D316*(1+0.04))</f>
        <v>1268</v>
      </c>
      <c r="F316">
        <v>1369</v>
      </c>
      <c r="G316">
        <v>1478</v>
      </c>
      <c r="H316">
        <f>INT(G316*(1+0.1))</f>
        <v>1625</v>
      </c>
      <c r="I316">
        <v>1738</v>
      </c>
    </row>
    <row r="317" spans="1:9" ht="12.95" customHeight="1" x14ac:dyDescent="0.2">
      <c r="A317" s="7" t="str">
        <f t="shared" si="5"/>
        <v>SC-16043772</v>
      </c>
      <c r="B317" s="6">
        <v>16043772</v>
      </c>
      <c r="C317" s="1" t="s">
        <v>334</v>
      </c>
      <c r="D317">
        <f>INT(3330*(1-0.08))</f>
        <v>3063</v>
      </c>
      <c r="E317">
        <v>3399</v>
      </c>
      <c r="F317">
        <v>3602</v>
      </c>
      <c r="G317">
        <v>3998</v>
      </c>
      <c r="H317">
        <v>4317</v>
      </c>
      <c r="I317">
        <f>INT(H317*(1+0.04))</f>
        <v>4489</v>
      </c>
    </row>
    <row r="318" spans="1:9" ht="12.95" customHeight="1" x14ac:dyDescent="0.2">
      <c r="A318" s="7" t="str">
        <f t="shared" si="5"/>
        <v>SC-48135379</v>
      </c>
      <c r="B318" s="6">
        <v>48135379</v>
      </c>
      <c r="C318" s="1" t="s">
        <v>344</v>
      </c>
      <c r="D318">
        <v>1125</v>
      </c>
      <c r="E318">
        <v>1226</v>
      </c>
      <c r="F318">
        <v>1311</v>
      </c>
      <c r="G318">
        <f>INT(F318*(1+0.03))</f>
        <v>1350</v>
      </c>
      <c r="H318">
        <v>1431</v>
      </c>
      <c r="I318">
        <f>INT(H318*(1+0.09))</f>
        <v>1559</v>
      </c>
    </row>
    <row r="319" spans="1:9" ht="12.95" customHeight="1" x14ac:dyDescent="0.2">
      <c r="A319" s="7" t="str">
        <f t="shared" si="5"/>
        <v>SD-83841591</v>
      </c>
      <c r="B319" s="6">
        <v>83841591</v>
      </c>
      <c r="C319" s="1" t="s">
        <v>356</v>
      </c>
      <c r="D319">
        <f>INT(2399*(1-0.06))</f>
        <v>2255</v>
      </c>
      <c r="E319">
        <v>2390</v>
      </c>
      <c r="F319">
        <v>2533</v>
      </c>
      <c r="G319">
        <v>2862</v>
      </c>
      <c r="H319">
        <v>3033</v>
      </c>
      <c r="I319">
        <f>INT(H319*(1+0.03))</f>
        <v>3123</v>
      </c>
    </row>
    <row r="320" spans="1:9" ht="12.95" customHeight="1" x14ac:dyDescent="0.2">
      <c r="A320" s="7" t="str">
        <f t="shared" si="5"/>
        <v>SE-23885222</v>
      </c>
      <c r="B320" s="6">
        <v>23885222</v>
      </c>
      <c r="C320" s="1" t="s">
        <v>331</v>
      </c>
      <c r="D320">
        <v>2643</v>
      </c>
      <c r="E320">
        <v>2986</v>
      </c>
      <c r="F320">
        <v>3195</v>
      </c>
      <c r="G320">
        <f>INT(F320*(1+0.04))</f>
        <v>3322</v>
      </c>
      <c r="H320">
        <v>3421</v>
      </c>
      <c r="I320">
        <v>3660</v>
      </c>
    </row>
    <row r="321" spans="1:9" ht="12.95" customHeight="1" x14ac:dyDescent="0.2">
      <c r="A321" s="7" t="str">
        <f t="shared" si="5"/>
        <v>SE-41383348</v>
      </c>
      <c r="B321" s="6">
        <v>41383348</v>
      </c>
      <c r="C321" s="1" t="s">
        <v>352</v>
      </c>
      <c r="D321">
        <v>1710</v>
      </c>
      <c r="E321">
        <v>1829</v>
      </c>
      <c r="F321">
        <v>1883</v>
      </c>
      <c r="G321">
        <v>1958</v>
      </c>
      <c r="H321">
        <v>2016</v>
      </c>
      <c r="I321">
        <v>2237</v>
      </c>
    </row>
    <row r="322" spans="1:9" ht="12.95" customHeight="1" x14ac:dyDescent="0.2">
      <c r="A322" s="7" t="str">
        <f t="shared" ref="A322:A385" si="6">LEFT(TRIM(C322))&amp;MID(TRIM(C322),SEARCH(CHAR(32),TRIM(C322))+1,1)&amp;"-"&amp;B322</f>
        <v>SE-41576941</v>
      </c>
      <c r="B322" s="6">
        <v>41576941</v>
      </c>
      <c r="C322" s="1" t="s">
        <v>363</v>
      </c>
      <c r="D322">
        <f>INT(3320*(1-0.04))</f>
        <v>3187</v>
      </c>
      <c r="E322">
        <v>3569</v>
      </c>
      <c r="F322">
        <v>3961</v>
      </c>
      <c r="G322">
        <v>4475</v>
      </c>
      <c r="H322">
        <v>4967</v>
      </c>
      <c r="I322">
        <v>5314</v>
      </c>
    </row>
    <row r="323" spans="1:9" ht="12.95" customHeight="1" x14ac:dyDescent="0.2">
      <c r="A323" s="7" t="str">
        <f t="shared" si="6"/>
        <v>SE-53925363</v>
      </c>
      <c r="B323" s="6">
        <v>53925363</v>
      </c>
      <c r="C323" s="1" t="s">
        <v>325</v>
      </c>
      <c r="D323">
        <v>566</v>
      </c>
      <c r="E323">
        <f>INT(D323*(1+0.09))</f>
        <v>616</v>
      </c>
      <c r="F323">
        <v>646</v>
      </c>
      <c r="G323">
        <v>684</v>
      </c>
      <c r="H323">
        <f>INT(G323*(1+0.1))</f>
        <v>752</v>
      </c>
      <c r="I323">
        <f>INT(H323*(1+0.04))</f>
        <v>782</v>
      </c>
    </row>
    <row r="324" spans="1:9" ht="12.95" customHeight="1" x14ac:dyDescent="0.2">
      <c r="A324" s="7" t="str">
        <f t="shared" si="6"/>
        <v>SE-56810469</v>
      </c>
      <c r="B324" s="6">
        <v>56810469</v>
      </c>
      <c r="C324" s="1" t="s">
        <v>317</v>
      </c>
      <c r="D324">
        <f>INT(469*(1-0.04))</f>
        <v>450</v>
      </c>
      <c r="E324">
        <v>463</v>
      </c>
      <c r="F324">
        <f>INT(E324*(1+0.08))</f>
        <v>500</v>
      </c>
      <c r="G324">
        <v>560</v>
      </c>
      <c r="H324">
        <v>621</v>
      </c>
      <c r="I324">
        <v>683</v>
      </c>
    </row>
    <row r="325" spans="1:9" ht="12.95" customHeight="1" x14ac:dyDescent="0.2">
      <c r="A325" s="7" t="str">
        <f t="shared" si="6"/>
        <v>SF-17668183</v>
      </c>
      <c r="B325" s="6">
        <v>17668183</v>
      </c>
      <c r="C325" s="1" t="s">
        <v>335</v>
      </c>
      <c r="D325">
        <f>INT(3234*(1-0.13))</f>
        <v>2813</v>
      </c>
      <c r="E325">
        <f>INT(D325*(1+0.04))</f>
        <v>2925</v>
      </c>
      <c r="F325">
        <f>INT(E325*(1+0.09))</f>
        <v>3188</v>
      </c>
      <c r="G325">
        <v>3411</v>
      </c>
      <c r="H325">
        <f>INT(G325*(1+0.11))</f>
        <v>3786</v>
      </c>
      <c r="I325">
        <v>4202</v>
      </c>
    </row>
    <row r="326" spans="1:9" ht="12.95" customHeight="1" x14ac:dyDescent="0.2">
      <c r="A326" s="7" t="str">
        <f t="shared" si="6"/>
        <v>SF-37108783</v>
      </c>
      <c r="B326" s="6">
        <v>37108783</v>
      </c>
      <c r="C326" s="1" t="s">
        <v>339</v>
      </c>
      <c r="D326">
        <v>888</v>
      </c>
      <c r="E326">
        <v>932</v>
      </c>
      <c r="F326">
        <f>INT(E326*(1+0.12))</f>
        <v>1043</v>
      </c>
      <c r="G326">
        <v>1105</v>
      </c>
      <c r="H326">
        <v>1171</v>
      </c>
      <c r="I326">
        <f>INT(H326*(1+0.05))</f>
        <v>1229</v>
      </c>
    </row>
    <row r="327" spans="1:9" ht="12.95" customHeight="1" x14ac:dyDescent="0.2">
      <c r="A327" s="7" t="str">
        <f t="shared" si="6"/>
        <v>SF-54844641</v>
      </c>
      <c r="B327" s="6">
        <v>54844641</v>
      </c>
      <c r="C327" s="1" t="s">
        <v>364</v>
      </c>
      <c r="D327">
        <v>3629</v>
      </c>
      <c r="E327">
        <f>INT(D327*(1+0.08))</f>
        <v>3919</v>
      </c>
      <c r="F327">
        <v>4036</v>
      </c>
      <c r="G327">
        <v>4318</v>
      </c>
      <c r="H327">
        <v>4792</v>
      </c>
      <c r="I327">
        <v>5031</v>
      </c>
    </row>
    <row r="328" spans="1:9" ht="12.95" customHeight="1" x14ac:dyDescent="0.2">
      <c r="A328" s="7" t="str">
        <f t="shared" si="6"/>
        <v>SF-97706455</v>
      </c>
      <c r="B328" s="6">
        <v>97706455</v>
      </c>
      <c r="C328" s="1" t="s">
        <v>333</v>
      </c>
      <c r="D328">
        <f>INT(1225*(1-0.13))</f>
        <v>1065</v>
      </c>
      <c r="E328">
        <f>INT(D328*(1+0.11))</f>
        <v>1182</v>
      </c>
      <c r="F328">
        <f>INT(E328*(1+0.08))</f>
        <v>1276</v>
      </c>
      <c r="G328">
        <v>1327</v>
      </c>
      <c r="H328">
        <v>1486</v>
      </c>
      <c r="I328">
        <v>1679</v>
      </c>
    </row>
    <row r="329" spans="1:9" ht="12.95" customHeight="1" x14ac:dyDescent="0.2">
      <c r="A329" s="7" t="str">
        <f t="shared" si="6"/>
        <v>SG-20941690</v>
      </c>
      <c r="B329" s="6">
        <v>20941690</v>
      </c>
      <c r="C329" s="1" t="s">
        <v>324</v>
      </c>
      <c r="D329">
        <f>INT(1507*(1-0.05))</f>
        <v>1431</v>
      </c>
      <c r="E329">
        <f>INT(D329*(1+0.09))</f>
        <v>1559</v>
      </c>
      <c r="F329">
        <v>1683</v>
      </c>
      <c r="G329">
        <v>1767</v>
      </c>
      <c r="H329">
        <v>1926</v>
      </c>
      <c r="I329">
        <f>INT(H329*(1+0.03))</f>
        <v>1983</v>
      </c>
    </row>
    <row r="330" spans="1:9" ht="12.95" customHeight="1" x14ac:dyDescent="0.2">
      <c r="A330" s="7" t="str">
        <f t="shared" si="6"/>
        <v>SG-49127821</v>
      </c>
      <c r="B330" s="6">
        <v>49127821</v>
      </c>
      <c r="C330" s="1" t="s">
        <v>355</v>
      </c>
      <c r="D330">
        <v>685</v>
      </c>
      <c r="E330">
        <f>INT(D330*(1+0.07))</f>
        <v>732</v>
      </c>
      <c r="F330">
        <v>790</v>
      </c>
      <c r="G330">
        <f>INT(F330*(1+0.07))</f>
        <v>845</v>
      </c>
      <c r="H330">
        <v>895</v>
      </c>
      <c r="I330">
        <v>993</v>
      </c>
    </row>
    <row r="331" spans="1:9" ht="12.95" customHeight="1" x14ac:dyDescent="0.2">
      <c r="A331" s="7" t="str">
        <f t="shared" si="6"/>
        <v>SG-82619710</v>
      </c>
      <c r="B331" s="6">
        <v>82619710</v>
      </c>
      <c r="C331" s="1" t="s">
        <v>306</v>
      </c>
      <c r="D331">
        <f>INT(3237*(1-0.03))</f>
        <v>3139</v>
      </c>
      <c r="E331">
        <v>3452</v>
      </c>
      <c r="F331">
        <f>INT(E331*(1+0.06))</f>
        <v>3659</v>
      </c>
      <c r="G331">
        <v>3951</v>
      </c>
      <c r="H331">
        <f>INT(G331*(1+0.1))</f>
        <v>4346</v>
      </c>
      <c r="I331">
        <v>4476</v>
      </c>
    </row>
    <row r="332" spans="1:9" ht="12.95" customHeight="1" x14ac:dyDescent="0.2">
      <c r="A332" s="7" t="str">
        <f t="shared" si="6"/>
        <v>SG-90127501</v>
      </c>
      <c r="B332" s="6">
        <v>90127501</v>
      </c>
      <c r="C332" s="1" t="s">
        <v>308</v>
      </c>
      <c r="D332">
        <v>2424</v>
      </c>
      <c r="E332">
        <v>2569</v>
      </c>
      <c r="F332">
        <v>2697</v>
      </c>
      <c r="G332">
        <f>INT(F332*(1+0.08))</f>
        <v>2912</v>
      </c>
      <c r="H332">
        <v>3174</v>
      </c>
      <c r="I332">
        <v>3523</v>
      </c>
    </row>
    <row r="333" spans="1:9" ht="12.95" customHeight="1" x14ac:dyDescent="0.2">
      <c r="A333" s="7" t="str">
        <f t="shared" si="6"/>
        <v>SG-98840570</v>
      </c>
      <c r="B333" s="6">
        <v>98840570</v>
      </c>
      <c r="C333" s="1" t="s">
        <v>323</v>
      </c>
      <c r="D333">
        <f>INT(1740*(1-0.07))</f>
        <v>1618</v>
      </c>
      <c r="E333">
        <v>1812</v>
      </c>
      <c r="F333">
        <v>1866</v>
      </c>
      <c r="G333">
        <v>1921</v>
      </c>
      <c r="H333">
        <v>2017</v>
      </c>
      <c r="I333">
        <f>INT(H333*(1+0.05))</f>
        <v>2117</v>
      </c>
    </row>
    <row r="334" spans="1:9" ht="12.95" customHeight="1" x14ac:dyDescent="0.2">
      <c r="A334" s="7" t="str">
        <f t="shared" si="6"/>
        <v>SG-99161362</v>
      </c>
      <c r="B334" s="6">
        <v>99161362</v>
      </c>
      <c r="C334" s="1" t="s">
        <v>313</v>
      </c>
      <c r="D334">
        <f>INT(1288*(1-0.04))</f>
        <v>1236</v>
      </c>
      <c r="E334">
        <v>1334</v>
      </c>
      <c r="F334">
        <f>INT(E334*(1+0.06))</f>
        <v>1414</v>
      </c>
      <c r="G334">
        <v>1583</v>
      </c>
      <c r="H334">
        <f>INT(G334*(1+0.09))</f>
        <v>1725</v>
      </c>
      <c r="I334">
        <f>INT(H334*(1+0.08))</f>
        <v>1863</v>
      </c>
    </row>
    <row r="335" spans="1:9" ht="12.95" customHeight="1" x14ac:dyDescent="0.2">
      <c r="A335" s="7" t="str">
        <f t="shared" si="6"/>
        <v>SH-49571617</v>
      </c>
      <c r="B335" s="6">
        <v>49571617</v>
      </c>
      <c r="C335" s="1" t="s">
        <v>336</v>
      </c>
      <c r="D335">
        <f>INT(1329*(1-0.1))</f>
        <v>1196</v>
      </c>
      <c r="E335">
        <f>INT(D335*(1+0.11))</f>
        <v>1327</v>
      </c>
      <c r="F335">
        <f>INT(E335*(1+0.12))</f>
        <v>1486</v>
      </c>
      <c r="G335">
        <v>1679</v>
      </c>
      <c r="H335">
        <v>1830</v>
      </c>
      <c r="I335">
        <v>1939</v>
      </c>
    </row>
    <row r="336" spans="1:9" ht="12.95" customHeight="1" x14ac:dyDescent="0.2">
      <c r="A336" s="7" t="str">
        <f t="shared" si="6"/>
        <v>SI-11254350</v>
      </c>
      <c r="B336" s="6">
        <v>11254350</v>
      </c>
      <c r="C336" s="1" t="s">
        <v>350</v>
      </c>
      <c r="D336">
        <v>1816</v>
      </c>
      <c r="E336">
        <v>1888</v>
      </c>
      <c r="F336">
        <v>2001</v>
      </c>
      <c r="G336">
        <v>2221</v>
      </c>
      <c r="H336">
        <f>INT(G336*(1+0.1))</f>
        <v>2443</v>
      </c>
      <c r="I336">
        <f>INT(H336*(1+0.09))</f>
        <v>2662</v>
      </c>
    </row>
    <row r="337" spans="1:9" ht="12.95" customHeight="1" x14ac:dyDescent="0.2">
      <c r="A337" s="7" t="str">
        <f t="shared" si="6"/>
        <v>SI-42037229</v>
      </c>
      <c r="B337" s="6">
        <v>42037229</v>
      </c>
      <c r="C337" s="1" t="s">
        <v>315</v>
      </c>
      <c r="D337">
        <f>INT(1355*(1-0.1))</f>
        <v>1219</v>
      </c>
      <c r="E337">
        <v>1340</v>
      </c>
      <c r="F337">
        <v>1460</v>
      </c>
      <c r="G337">
        <v>1591</v>
      </c>
      <c r="H337">
        <f>INT(G337*(1+0.07))</f>
        <v>1702</v>
      </c>
      <c r="I337">
        <f>INT(H337*(1+0.07))</f>
        <v>1821</v>
      </c>
    </row>
    <row r="338" spans="1:9" ht="12.95" customHeight="1" x14ac:dyDescent="0.2">
      <c r="A338" s="7" t="str">
        <f t="shared" si="6"/>
        <v>SI-68149171</v>
      </c>
      <c r="B338" s="6">
        <v>68149171</v>
      </c>
      <c r="C338" s="1" t="s">
        <v>348</v>
      </c>
      <c r="D338">
        <v>2392</v>
      </c>
      <c r="E338">
        <v>2511</v>
      </c>
      <c r="F338">
        <f>INT(E338*(1+0.11))</f>
        <v>2787</v>
      </c>
      <c r="G338">
        <v>3037</v>
      </c>
      <c r="H338">
        <v>3310</v>
      </c>
      <c r="I338">
        <f>INT(H338*(1+0.1))</f>
        <v>3641</v>
      </c>
    </row>
    <row r="339" spans="1:9" ht="12.95" customHeight="1" x14ac:dyDescent="0.2">
      <c r="A339" s="7" t="str">
        <f t="shared" si="6"/>
        <v>SJ-38306494</v>
      </c>
      <c r="B339" s="6">
        <v>38306494</v>
      </c>
      <c r="C339" s="1" t="s">
        <v>320</v>
      </c>
      <c r="D339">
        <f>INT(3344*(1-0.08))</f>
        <v>3076</v>
      </c>
      <c r="E339">
        <v>3199</v>
      </c>
      <c r="F339">
        <v>3294</v>
      </c>
      <c r="G339">
        <v>3689</v>
      </c>
      <c r="H339">
        <v>4094</v>
      </c>
      <c r="I339">
        <v>4421</v>
      </c>
    </row>
    <row r="340" spans="1:9" ht="12.95" customHeight="1" x14ac:dyDescent="0.2">
      <c r="A340" s="7" t="str">
        <f t="shared" si="6"/>
        <v>SK-83345653</v>
      </c>
      <c r="B340" s="6">
        <v>83345653</v>
      </c>
      <c r="C340" s="1" t="s">
        <v>341</v>
      </c>
      <c r="D340">
        <v>1194</v>
      </c>
      <c r="E340">
        <f>INT(D340*(1+0.07))</f>
        <v>1277</v>
      </c>
      <c r="F340">
        <f>INT(E340*(1+0.11))</f>
        <v>1417</v>
      </c>
      <c r="G340">
        <v>1502</v>
      </c>
      <c r="H340">
        <v>1577</v>
      </c>
      <c r="I340">
        <v>1750</v>
      </c>
    </row>
    <row r="341" spans="1:9" ht="12.95" customHeight="1" x14ac:dyDescent="0.2">
      <c r="A341" s="7" t="str">
        <f t="shared" si="6"/>
        <v>SK-90620873</v>
      </c>
      <c r="B341" s="6">
        <v>90620873</v>
      </c>
      <c r="C341" s="1" t="s">
        <v>309</v>
      </c>
      <c r="D341">
        <v>1491</v>
      </c>
      <c r="E341">
        <v>1669</v>
      </c>
      <c r="F341">
        <v>1885</v>
      </c>
      <c r="G341">
        <f>INT(F341*(1+0.06))</f>
        <v>1998</v>
      </c>
      <c r="H341">
        <f>INT(G341*(1+0.06))</f>
        <v>2117</v>
      </c>
      <c r="I341">
        <f>INT(H341*(1+0.08))</f>
        <v>2286</v>
      </c>
    </row>
    <row r="342" spans="1:9" ht="12.95" customHeight="1" x14ac:dyDescent="0.2">
      <c r="A342" s="7" t="str">
        <f t="shared" si="6"/>
        <v>SK-98876062</v>
      </c>
      <c r="B342" s="6">
        <v>98876062</v>
      </c>
      <c r="C342" s="1" t="s">
        <v>358</v>
      </c>
      <c r="D342">
        <f>INT(2490*(1-0.11))</f>
        <v>2216</v>
      </c>
      <c r="E342">
        <v>2393</v>
      </c>
      <c r="F342">
        <v>2560</v>
      </c>
      <c r="G342">
        <v>2892</v>
      </c>
      <c r="H342">
        <v>3123</v>
      </c>
      <c r="I342">
        <v>3528</v>
      </c>
    </row>
    <row r="343" spans="1:9" ht="12.95" customHeight="1" x14ac:dyDescent="0.2">
      <c r="A343" s="7" t="str">
        <f t="shared" si="6"/>
        <v>SL-24142274</v>
      </c>
      <c r="B343" s="6">
        <v>24142274</v>
      </c>
      <c r="C343" s="1" t="s">
        <v>302</v>
      </c>
      <c r="D343">
        <v>3234</v>
      </c>
      <c r="E343">
        <f>INT(D343*(1+0.04))</f>
        <v>3363</v>
      </c>
      <c r="F343">
        <f>INT(E343*(1+0.08))</f>
        <v>3632</v>
      </c>
      <c r="G343">
        <f>INT(F343*(1+0.05))</f>
        <v>3813</v>
      </c>
      <c r="H343">
        <v>4041</v>
      </c>
      <c r="I343">
        <v>4202</v>
      </c>
    </row>
    <row r="344" spans="1:9" ht="12.95" customHeight="1" x14ac:dyDescent="0.2">
      <c r="A344" s="7" t="str">
        <f t="shared" si="6"/>
        <v>SL-53573646</v>
      </c>
      <c r="B344" s="6">
        <v>53573646</v>
      </c>
      <c r="C344" s="1" t="s">
        <v>337</v>
      </c>
      <c r="D344">
        <f>INT(3507*(1-0.06))</f>
        <v>3296</v>
      </c>
      <c r="E344">
        <v>3691</v>
      </c>
      <c r="F344">
        <v>3986</v>
      </c>
      <c r="G344">
        <f>INT(F344*(1+0.08))</f>
        <v>4304</v>
      </c>
      <c r="H344">
        <v>4605</v>
      </c>
      <c r="I344">
        <f>INT(H344*(1+0.09))</f>
        <v>5019</v>
      </c>
    </row>
    <row r="345" spans="1:9" ht="12.95" customHeight="1" x14ac:dyDescent="0.2">
      <c r="A345" s="7" t="str">
        <f t="shared" si="6"/>
        <v>SL-76791849</v>
      </c>
      <c r="B345" s="6">
        <v>76791849</v>
      </c>
      <c r="C345" s="1" t="s">
        <v>327</v>
      </c>
      <c r="D345">
        <f>INT(3406*(1-0.07))</f>
        <v>3167</v>
      </c>
      <c r="E345">
        <v>3515</v>
      </c>
      <c r="F345">
        <f>INT(E345*(1+0.05))</f>
        <v>3690</v>
      </c>
      <c r="G345">
        <v>4095</v>
      </c>
      <c r="H345">
        <f>INT(G345*(1+0.07))</f>
        <v>4381</v>
      </c>
      <c r="I345">
        <v>4556</v>
      </c>
    </row>
    <row r="346" spans="1:9" ht="12.95" customHeight="1" x14ac:dyDescent="0.2">
      <c r="A346" s="7" t="str">
        <f t="shared" si="6"/>
        <v>SL-83114021</v>
      </c>
      <c r="B346" s="6">
        <v>83114021</v>
      </c>
      <c r="C346" s="1" t="s">
        <v>328</v>
      </c>
      <c r="D346">
        <v>726</v>
      </c>
      <c r="E346">
        <v>813</v>
      </c>
      <c r="F346">
        <v>902</v>
      </c>
      <c r="G346">
        <v>974</v>
      </c>
      <c r="H346">
        <v>1071</v>
      </c>
      <c r="I346">
        <f>INT(H346*(1+0.05))</f>
        <v>1124</v>
      </c>
    </row>
    <row r="347" spans="1:9" ht="12.95" customHeight="1" x14ac:dyDescent="0.2">
      <c r="A347" s="7" t="str">
        <f t="shared" si="6"/>
        <v>SM-44298645</v>
      </c>
      <c r="B347" s="6">
        <v>44298645</v>
      </c>
      <c r="C347" s="1" t="s">
        <v>316</v>
      </c>
      <c r="D347">
        <v>2931</v>
      </c>
      <c r="E347">
        <v>3253</v>
      </c>
      <c r="F347">
        <v>3643</v>
      </c>
      <c r="G347">
        <v>4116</v>
      </c>
      <c r="H347">
        <v>4280</v>
      </c>
      <c r="I347">
        <v>4494</v>
      </c>
    </row>
    <row r="348" spans="1:9" ht="12.95" customHeight="1" x14ac:dyDescent="0.2">
      <c r="A348" s="7" t="str">
        <f t="shared" si="6"/>
        <v>SM-50956940</v>
      </c>
      <c r="B348" s="6">
        <v>50956940</v>
      </c>
      <c r="C348" s="1" t="s">
        <v>353</v>
      </c>
      <c r="D348">
        <v>3377</v>
      </c>
      <c r="E348">
        <v>3782</v>
      </c>
      <c r="F348">
        <v>4046</v>
      </c>
      <c r="G348" t="s">
        <v>402</v>
      </c>
      <c r="H348" t="s">
        <v>402</v>
      </c>
      <c r="I348">
        <v>4950</v>
      </c>
    </row>
    <row r="349" spans="1:9" ht="12.95" customHeight="1" x14ac:dyDescent="0.2">
      <c r="A349" s="7" t="str">
        <f t="shared" si="6"/>
        <v>SM-66124523</v>
      </c>
      <c r="B349" s="6">
        <v>66124523</v>
      </c>
      <c r="C349" s="1" t="s">
        <v>366</v>
      </c>
      <c r="D349">
        <f>INT(3475*(1-0.08))</f>
        <v>3197</v>
      </c>
      <c r="E349">
        <v>3356</v>
      </c>
      <c r="F349">
        <v>3758</v>
      </c>
      <c r="G349">
        <v>3908</v>
      </c>
      <c r="H349">
        <f>INT(G349*(1+0.08))</f>
        <v>4220</v>
      </c>
      <c r="I349">
        <f>INT(H349*(1+0.13))</f>
        <v>4768</v>
      </c>
    </row>
    <row r="350" spans="1:9" ht="12.95" customHeight="1" x14ac:dyDescent="0.2">
      <c r="A350" s="7" t="str">
        <f t="shared" si="6"/>
        <v>SM-77421428</v>
      </c>
      <c r="B350" s="6">
        <v>77421428</v>
      </c>
      <c r="C350" s="1" t="s">
        <v>312</v>
      </c>
      <c r="D350">
        <v>642</v>
      </c>
      <c r="E350">
        <f>INT(D350*(1+0.12))</f>
        <v>719</v>
      </c>
      <c r="F350">
        <v>805</v>
      </c>
      <c r="G350">
        <v>861</v>
      </c>
      <c r="H350">
        <v>912</v>
      </c>
      <c r="I350">
        <v>1012</v>
      </c>
    </row>
    <row r="351" spans="1:9" ht="12.95" customHeight="1" x14ac:dyDescent="0.2">
      <c r="A351" s="7" t="str">
        <f t="shared" si="6"/>
        <v>SN-41742285</v>
      </c>
      <c r="B351" s="6">
        <v>41742285</v>
      </c>
      <c r="C351" s="1" t="s">
        <v>343</v>
      </c>
      <c r="D351">
        <f>INT(439*(1-0.06))</f>
        <v>412</v>
      </c>
      <c r="E351">
        <v>457</v>
      </c>
      <c r="F351">
        <v>488</v>
      </c>
      <c r="G351">
        <f>INT(F351*(1+0.09))</f>
        <v>531</v>
      </c>
      <c r="H351">
        <v>562</v>
      </c>
      <c r="I351">
        <v>629</v>
      </c>
    </row>
    <row r="352" spans="1:9" ht="12.95" customHeight="1" x14ac:dyDescent="0.2">
      <c r="A352" s="7" t="str">
        <f t="shared" si="6"/>
        <v>SP-12475170</v>
      </c>
      <c r="B352" s="6">
        <v>12475170</v>
      </c>
      <c r="C352" s="1" t="s">
        <v>359</v>
      </c>
      <c r="D352">
        <v>2759</v>
      </c>
      <c r="E352">
        <f>INT(D352*(1+0.06))</f>
        <v>2924</v>
      </c>
      <c r="F352">
        <v>3040</v>
      </c>
      <c r="G352">
        <v>3374</v>
      </c>
      <c r="H352">
        <v>3576</v>
      </c>
      <c r="I352">
        <v>3897</v>
      </c>
    </row>
    <row r="353" spans="1:9" ht="12.95" customHeight="1" x14ac:dyDescent="0.2">
      <c r="A353" s="7" t="str">
        <f t="shared" si="6"/>
        <v>SP-34934683</v>
      </c>
      <c r="B353" s="6">
        <v>34934683</v>
      </c>
      <c r="C353" s="1" t="s">
        <v>310</v>
      </c>
      <c r="D353">
        <f>INT(3147*(1-0.1))</f>
        <v>2832</v>
      </c>
      <c r="E353">
        <f>INT(D353*(1+0.06))</f>
        <v>3001</v>
      </c>
      <c r="F353">
        <f>INT(E353*(1+0.1))</f>
        <v>3301</v>
      </c>
      <c r="G353">
        <v>3664</v>
      </c>
      <c r="H353">
        <f>INT(G353*(1+0.12))</f>
        <v>4103</v>
      </c>
      <c r="I353">
        <f>INT(H353*(1+0.09))</f>
        <v>4472</v>
      </c>
    </row>
    <row r="354" spans="1:9" ht="12.95" customHeight="1" x14ac:dyDescent="0.2">
      <c r="A354" s="7" t="str">
        <f t="shared" si="6"/>
        <v>SP-37299847</v>
      </c>
      <c r="B354" s="6">
        <v>37299847</v>
      </c>
      <c r="C354" s="1" t="s">
        <v>340</v>
      </c>
      <c r="D354">
        <v>3173</v>
      </c>
      <c r="E354">
        <v>3395</v>
      </c>
      <c r="F354">
        <v>3700</v>
      </c>
      <c r="G354">
        <f>INT(F354*(1+0.05))</f>
        <v>3885</v>
      </c>
      <c r="H354">
        <v>4195</v>
      </c>
      <c r="I354">
        <f>INT(H354*(1+0.11))</f>
        <v>4656</v>
      </c>
    </row>
    <row r="355" spans="1:9" ht="12.95" customHeight="1" x14ac:dyDescent="0.2">
      <c r="A355" s="7" t="str">
        <f t="shared" si="6"/>
        <v>SR-50503425</v>
      </c>
      <c r="B355" s="6">
        <v>50503425</v>
      </c>
      <c r="C355" s="1" t="s">
        <v>345</v>
      </c>
      <c r="D355">
        <f>INT(2442*(1-0.11))</f>
        <v>2173</v>
      </c>
      <c r="E355">
        <f>INT(D355*(1+0.08))</f>
        <v>2346</v>
      </c>
      <c r="F355">
        <v>2533</v>
      </c>
      <c r="G355">
        <v>2811</v>
      </c>
      <c r="H355">
        <v>3063</v>
      </c>
      <c r="I355">
        <v>3216</v>
      </c>
    </row>
    <row r="356" spans="1:9" ht="12.95" customHeight="1" x14ac:dyDescent="0.2">
      <c r="A356" s="7" t="str">
        <f t="shared" si="6"/>
        <v>SR-53180612</v>
      </c>
      <c r="B356" s="6">
        <v>53180612</v>
      </c>
      <c r="C356" s="1" t="s">
        <v>330</v>
      </c>
      <c r="D356">
        <v>2479</v>
      </c>
      <c r="E356">
        <v>2726</v>
      </c>
      <c r="F356">
        <v>2916</v>
      </c>
      <c r="G356">
        <v>3265</v>
      </c>
      <c r="H356">
        <v>3689</v>
      </c>
      <c r="I356">
        <v>4094</v>
      </c>
    </row>
    <row r="357" spans="1:9" ht="12.95" customHeight="1" x14ac:dyDescent="0.2">
      <c r="A357" s="7" t="str">
        <f t="shared" si="6"/>
        <v>SR-65386225</v>
      </c>
      <c r="B357" s="6">
        <v>65386225</v>
      </c>
      <c r="C357" s="1" t="s">
        <v>326</v>
      </c>
      <c r="D357">
        <v>732</v>
      </c>
      <c r="E357">
        <f>INT(D357*(1+0.07))</f>
        <v>783</v>
      </c>
      <c r="F357">
        <f>INT(E357*(1+0.13))</f>
        <v>884</v>
      </c>
      <c r="G357">
        <v>998</v>
      </c>
      <c r="H357">
        <v>1117</v>
      </c>
      <c r="I357">
        <v>1251</v>
      </c>
    </row>
    <row r="358" spans="1:9" ht="12.95" customHeight="1" x14ac:dyDescent="0.2">
      <c r="A358" s="7" t="str">
        <f t="shared" si="6"/>
        <v>SR-77647565</v>
      </c>
      <c r="B358" s="6">
        <v>77647565</v>
      </c>
      <c r="C358" s="1" t="s">
        <v>304</v>
      </c>
      <c r="D358">
        <v>2789</v>
      </c>
      <c r="E358">
        <v>2872</v>
      </c>
      <c r="F358">
        <v>3073</v>
      </c>
      <c r="G358">
        <f>INT(F358*(1+0.1))</f>
        <v>3380</v>
      </c>
      <c r="H358">
        <v>3481</v>
      </c>
      <c r="I358">
        <f>INT(H358*(1+0.05))</f>
        <v>3655</v>
      </c>
    </row>
    <row r="359" spans="1:9" ht="12.95" customHeight="1" x14ac:dyDescent="0.2">
      <c r="A359" s="7" t="str">
        <f t="shared" si="6"/>
        <v>SR-85589043</v>
      </c>
      <c r="B359" s="6">
        <v>85589043</v>
      </c>
      <c r="C359" s="1" t="s">
        <v>307</v>
      </c>
      <c r="D359">
        <v>2065</v>
      </c>
      <c r="E359">
        <f>INT(D359*(1+0.08))</f>
        <v>2230</v>
      </c>
      <c r="F359">
        <f>INT(E359*(1+0.13))</f>
        <v>2519</v>
      </c>
      <c r="G359">
        <v>2796</v>
      </c>
      <c r="H359">
        <v>2879</v>
      </c>
      <c r="I359">
        <f>INT(H359*(1+0.08))</f>
        <v>3109</v>
      </c>
    </row>
    <row r="360" spans="1:9" ht="12.95" customHeight="1" x14ac:dyDescent="0.2">
      <c r="A360" s="7" t="str">
        <f t="shared" si="6"/>
        <v>SS-18240424</v>
      </c>
      <c r="B360" s="6">
        <v>18240424</v>
      </c>
      <c r="C360" s="1" t="s">
        <v>342</v>
      </c>
      <c r="D360">
        <v>2927</v>
      </c>
      <c r="E360">
        <v>3278</v>
      </c>
      <c r="F360">
        <f>INT(E360*(1+0.06))</f>
        <v>3474</v>
      </c>
      <c r="G360">
        <f>INT(F360*(1+0.06))</f>
        <v>3682</v>
      </c>
      <c r="H360">
        <v>3902</v>
      </c>
      <c r="I360">
        <v>4058</v>
      </c>
    </row>
    <row r="361" spans="1:9" ht="12.95" customHeight="1" x14ac:dyDescent="0.2">
      <c r="A361" s="7" t="str">
        <f t="shared" si="6"/>
        <v>SS-26078237</v>
      </c>
      <c r="B361" s="6">
        <v>26078237</v>
      </c>
      <c r="C361" s="1" t="s">
        <v>346</v>
      </c>
      <c r="D361">
        <v>2636</v>
      </c>
      <c r="E361">
        <f>INT(D361*(1+0.13))</f>
        <v>2978</v>
      </c>
      <c r="F361">
        <v>3305</v>
      </c>
      <c r="G361">
        <v>3470</v>
      </c>
      <c r="H361">
        <f>INT(G361*(1+0.03))</f>
        <v>3574</v>
      </c>
      <c r="I361">
        <v>4038</v>
      </c>
    </row>
    <row r="362" spans="1:9" ht="12.95" customHeight="1" x14ac:dyDescent="0.2">
      <c r="A362" s="7" t="str">
        <f t="shared" si="6"/>
        <v>ST-56773721</v>
      </c>
      <c r="B362" s="6">
        <v>56773721</v>
      </c>
      <c r="C362" s="1" t="s">
        <v>354</v>
      </c>
      <c r="D362">
        <v>1881</v>
      </c>
      <c r="E362">
        <v>1975</v>
      </c>
      <c r="F362">
        <v>2093</v>
      </c>
      <c r="G362">
        <v>2239</v>
      </c>
      <c r="H362">
        <v>2418</v>
      </c>
      <c r="I362">
        <v>2659</v>
      </c>
    </row>
    <row r="363" spans="1:9" ht="12.95" customHeight="1" x14ac:dyDescent="0.2">
      <c r="A363" s="7" t="str">
        <f t="shared" si="6"/>
        <v>ST-87279709</v>
      </c>
      <c r="B363" s="6">
        <v>87279709</v>
      </c>
      <c r="C363" s="1" t="s">
        <v>365</v>
      </c>
      <c r="D363">
        <v>1897</v>
      </c>
      <c r="E363">
        <v>2105</v>
      </c>
      <c r="F363">
        <v>2357</v>
      </c>
      <c r="G363">
        <v>2592</v>
      </c>
      <c r="H363">
        <f>INT(G363*(1+0.07))</f>
        <v>2773</v>
      </c>
      <c r="I363">
        <v>3022</v>
      </c>
    </row>
    <row r="364" spans="1:9" ht="12.95" customHeight="1" x14ac:dyDescent="0.2">
      <c r="A364" s="7" t="str">
        <f t="shared" si="6"/>
        <v>SV-16012335</v>
      </c>
      <c r="B364" s="6">
        <v>16012335</v>
      </c>
      <c r="C364" s="1" t="s">
        <v>347</v>
      </c>
      <c r="D364">
        <v>4030</v>
      </c>
      <c r="E364">
        <f>INT(D364*(1+0.09))</f>
        <v>4392</v>
      </c>
      <c r="F364">
        <v>4611</v>
      </c>
      <c r="G364">
        <v>5164</v>
      </c>
      <c r="H364">
        <v>5835</v>
      </c>
      <c r="I364">
        <v>6301</v>
      </c>
    </row>
    <row r="365" spans="1:9" ht="12.95" customHeight="1" x14ac:dyDescent="0.2">
      <c r="A365" s="7" t="str">
        <f t="shared" si="6"/>
        <v>SV-37128344</v>
      </c>
      <c r="B365" s="6">
        <v>37128344</v>
      </c>
      <c r="C365" s="1" t="s">
        <v>361</v>
      </c>
      <c r="D365">
        <f>INT(4113*(1-0.12))</f>
        <v>3619</v>
      </c>
      <c r="E365">
        <v>4089</v>
      </c>
      <c r="F365">
        <v>4416</v>
      </c>
      <c r="G365">
        <v>4548</v>
      </c>
      <c r="H365">
        <v>5093</v>
      </c>
      <c r="I365">
        <v>5245</v>
      </c>
    </row>
    <row r="366" spans="1:9" ht="12.95" customHeight="1" x14ac:dyDescent="0.2">
      <c r="A366" s="7" t="str">
        <f t="shared" si="6"/>
        <v>SV-67689517</v>
      </c>
      <c r="B366" s="6">
        <v>67689517</v>
      </c>
      <c r="C366" s="1" t="s">
        <v>314</v>
      </c>
      <c r="D366">
        <v>2575</v>
      </c>
      <c r="E366">
        <v>2678</v>
      </c>
      <c r="F366">
        <f>INT(E366*(1+0.13))</f>
        <v>3026</v>
      </c>
      <c r="G366">
        <v>3358</v>
      </c>
      <c r="H366">
        <f>INT(G366*(1+0.1))</f>
        <v>3693</v>
      </c>
      <c r="I366">
        <v>3988</v>
      </c>
    </row>
    <row r="367" spans="1:9" ht="12.95" customHeight="1" x14ac:dyDescent="0.2">
      <c r="A367" s="7" t="str">
        <f t="shared" si="6"/>
        <v>SV-82136743</v>
      </c>
      <c r="B367" s="6">
        <v>82136743</v>
      </c>
      <c r="C367" s="1" t="s">
        <v>305</v>
      </c>
      <c r="D367">
        <v>2948</v>
      </c>
      <c r="E367">
        <f>INT(D367*(1+0.12))</f>
        <v>3301</v>
      </c>
      <c r="F367">
        <f>INT(E367*(1+0.06))</f>
        <v>3499</v>
      </c>
      <c r="G367">
        <v>3918</v>
      </c>
      <c r="H367">
        <v>4113</v>
      </c>
      <c r="I367">
        <v>4524</v>
      </c>
    </row>
    <row r="368" spans="1:9" ht="12.95" customHeight="1" x14ac:dyDescent="0.2">
      <c r="A368" s="7" t="str">
        <f t="shared" si="6"/>
        <v>SV-86546452</v>
      </c>
      <c r="B368" s="6">
        <v>86546452</v>
      </c>
      <c r="C368" s="1" t="s">
        <v>357</v>
      </c>
      <c r="D368">
        <f>INT(3855*(1-0.06))</f>
        <v>3623</v>
      </c>
      <c r="E368">
        <f>INT(D368*(1+0.1))</f>
        <v>3985</v>
      </c>
      <c r="F368">
        <v>4104</v>
      </c>
      <c r="G368">
        <v>4514</v>
      </c>
      <c r="H368">
        <f>INT(G368*(1+0.05))</f>
        <v>4739</v>
      </c>
      <c r="I368">
        <v>5307</v>
      </c>
    </row>
    <row r="369" spans="1:9" ht="12.95" customHeight="1" x14ac:dyDescent="0.2">
      <c r="A369" s="7" t="str">
        <f t="shared" si="6"/>
        <v>SV-98418711</v>
      </c>
      <c r="B369" s="6">
        <v>98418711</v>
      </c>
      <c r="C369" s="1" t="s">
        <v>319</v>
      </c>
      <c r="D369">
        <v>2227</v>
      </c>
      <c r="E369">
        <f>INT(D369*(1+0.12))</f>
        <v>2494</v>
      </c>
      <c r="F369">
        <f>INT(E369*(1+0.09))</f>
        <v>2718</v>
      </c>
      <c r="G369">
        <v>2962</v>
      </c>
      <c r="H369">
        <f>INT(G369*(1+0.1))</f>
        <v>3258</v>
      </c>
      <c r="I369">
        <f>INT(H369*(1+0.03))</f>
        <v>3355</v>
      </c>
    </row>
    <row r="370" spans="1:9" ht="12.95" customHeight="1" x14ac:dyDescent="0.2">
      <c r="A370" s="7" t="str">
        <f t="shared" si="6"/>
        <v>SV-99619054</v>
      </c>
      <c r="B370" s="6">
        <v>99619054</v>
      </c>
      <c r="C370" s="1" t="s">
        <v>329</v>
      </c>
      <c r="D370">
        <f>INT(1472*(1-0.1))</f>
        <v>1324</v>
      </c>
      <c r="E370">
        <v>1376</v>
      </c>
      <c r="F370">
        <f>INT(E370*(1+0.07))</f>
        <v>1472</v>
      </c>
      <c r="G370">
        <v>1516</v>
      </c>
      <c r="H370">
        <v>1713</v>
      </c>
      <c r="I370">
        <v>1884</v>
      </c>
    </row>
    <row r="371" spans="1:9" ht="12.95" customHeight="1" x14ac:dyDescent="0.2">
      <c r="A371" s="7" t="str">
        <f t="shared" si="6"/>
        <v>SZ-95158053</v>
      </c>
      <c r="B371" s="6">
        <v>95158053</v>
      </c>
      <c r="C371" s="1" t="s">
        <v>349</v>
      </c>
      <c r="D371">
        <f>INT(2738*(1-0.12))</f>
        <v>2409</v>
      </c>
      <c r="E371">
        <f>INT(D371*(1+0.09))</f>
        <v>2625</v>
      </c>
      <c r="F371">
        <f>INT(E371*(1+0.07))</f>
        <v>2808</v>
      </c>
      <c r="G371">
        <v>3032</v>
      </c>
      <c r="H371">
        <v>3213</v>
      </c>
      <c r="I371">
        <v>3373</v>
      </c>
    </row>
    <row r="372" spans="1:9" ht="12.95" customHeight="1" x14ac:dyDescent="0.2">
      <c r="A372" s="7" t="str">
        <f t="shared" si="6"/>
        <v>TF-95470574</v>
      </c>
      <c r="B372" s="6">
        <v>95470574</v>
      </c>
      <c r="C372" s="1" t="s">
        <v>371</v>
      </c>
      <c r="D372">
        <v>2380</v>
      </c>
      <c r="E372">
        <v>2522</v>
      </c>
      <c r="F372">
        <f>INT(E372*(1+0.13))</f>
        <v>2849</v>
      </c>
      <c r="G372">
        <v>3162</v>
      </c>
      <c r="H372">
        <v>3288</v>
      </c>
      <c r="I372">
        <v>3518</v>
      </c>
    </row>
    <row r="373" spans="1:9" ht="12.95" customHeight="1" x14ac:dyDescent="0.2">
      <c r="A373" s="7" t="str">
        <f t="shared" si="6"/>
        <v>TI-17418893</v>
      </c>
      <c r="B373" s="6">
        <v>17418893</v>
      </c>
      <c r="C373" s="1" t="s">
        <v>370</v>
      </c>
      <c r="D373">
        <f>INT(3087*(1-0.11))</f>
        <v>2747</v>
      </c>
      <c r="E373">
        <v>2884</v>
      </c>
      <c r="F373">
        <f>INT(E373*(1+0.1))</f>
        <v>3172</v>
      </c>
      <c r="G373">
        <v>3394</v>
      </c>
      <c r="H373">
        <f>INT(G373*(1+0.08))</f>
        <v>3665</v>
      </c>
      <c r="I373">
        <v>3884</v>
      </c>
    </row>
    <row r="374" spans="1:9" ht="12.95" customHeight="1" x14ac:dyDescent="0.2">
      <c r="A374" s="7" t="str">
        <f t="shared" si="6"/>
        <v>TI-50810469</v>
      </c>
      <c r="B374" s="6">
        <v>50810469</v>
      </c>
      <c r="C374" s="1" t="s">
        <v>368</v>
      </c>
      <c r="D374">
        <f>INT(3140*(1-0.1))</f>
        <v>2826</v>
      </c>
      <c r="E374">
        <v>2939</v>
      </c>
      <c r="F374">
        <v>3291</v>
      </c>
      <c r="G374">
        <f>INT(F374*(1+0.05))</f>
        <v>3455</v>
      </c>
      <c r="H374">
        <v>3696</v>
      </c>
      <c r="I374">
        <f>INT(H374*(1+0.03))</f>
        <v>3806</v>
      </c>
    </row>
    <row r="375" spans="1:9" ht="12.95" customHeight="1" x14ac:dyDescent="0.2">
      <c r="A375" s="7" t="str">
        <f t="shared" si="6"/>
        <v>TP-76151574</v>
      </c>
      <c r="B375" s="6">
        <v>76151574</v>
      </c>
      <c r="C375" s="1" t="s">
        <v>369</v>
      </c>
      <c r="D375">
        <v>1450</v>
      </c>
      <c r="E375">
        <v>1638</v>
      </c>
      <c r="F375">
        <f>INT(E375*(1+0.05))</f>
        <v>1719</v>
      </c>
      <c r="G375">
        <v>1856</v>
      </c>
      <c r="H375">
        <v>1967</v>
      </c>
      <c r="I375">
        <v>2085</v>
      </c>
    </row>
    <row r="376" spans="1:9" ht="12.95" customHeight="1" x14ac:dyDescent="0.2">
      <c r="A376" s="7" t="str">
        <f t="shared" si="6"/>
        <v>TS-62723520</v>
      </c>
      <c r="B376" s="6">
        <v>62723520</v>
      </c>
      <c r="C376" s="1" t="s">
        <v>372</v>
      </c>
      <c r="D376">
        <v>697</v>
      </c>
      <c r="E376">
        <v>787</v>
      </c>
      <c r="F376">
        <v>834</v>
      </c>
      <c r="G376">
        <f>INT(F376*(1+0.05))</f>
        <v>875</v>
      </c>
      <c r="H376">
        <f>INT(G376*(1+0.12))</f>
        <v>980</v>
      </c>
      <c r="I376">
        <v>1107</v>
      </c>
    </row>
    <row r="377" spans="1:9" ht="12.95" customHeight="1" x14ac:dyDescent="0.2">
      <c r="A377" s="7" t="str">
        <f t="shared" si="6"/>
        <v>TT-99504098</v>
      </c>
      <c r="B377" s="6">
        <v>99504098</v>
      </c>
      <c r="C377" s="1" t="s">
        <v>367</v>
      </c>
      <c r="D377">
        <v>3226</v>
      </c>
      <c r="E377">
        <v>3516</v>
      </c>
      <c r="F377">
        <v>3691</v>
      </c>
      <c r="G377">
        <v>4023</v>
      </c>
      <c r="H377">
        <f>INT(G377*(1+0.03))</f>
        <v>4143</v>
      </c>
      <c r="I377">
        <v>4308</v>
      </c>
    </row>
    <row r="378" spans="1:9" ht="12.95" customHeight="1" x14ac:dyDescent="0.2">
      <c r="A378" s="7" t="str">
        <f t="shared" si="6"/>
        <v>UH-44707776</v>
      </c>
      <c r="B378" s="6">
        <v>44707776</v>
      </c>
      <c r="C378" s="1" t="s">
        <v>374</v>
      </c>
      <c r="D378">
        <f>INT(2821*(1-0.06))</f>
        <v>2651</v>
      </c>
      <c r="E378">
        <f>INT(D378*(1+0.13))</f>
        <v>2995</v>
      </c>
      <c r="F378">
        <v>3114</v>
      </c>
      <c r="G378">
        <f>INT(F378*(1+0.1))</f>
        <v>3425</v>
      </c>
      <c r="H378">
        <v>3733</v>
      </c>
      <c r="I378">
        <v>4031</v>
      </c>
    </row>
    <row r="379" spans="1:9" ht="12.95" customHeight="1" x14ac:dyDescent="0.2">
      <c r="A379" s="7" t="str">
        <f t="shared" si="6"/>
        <v>UL-33747604</v>
      </c>
      <c r="B379" s="6">
        <v>33747604</v>
      </c>
      <c r="C379" s="1" t="s">
        <v>375</v>
      </c>
      <c r="D379">
        <f>INT(2876*(1-0.06))</f>
        <v>2703</v>
      </c>
      <c r="E379">
        <v>3054</v>
      </c>
      <c r="F379">
        <v>3359</v>
      </c>
      <c r="G379">
        <v>3493</v>
      </c>
      <c r="H379">
        <v>3912</v>
      </c>
      <c r="I379">
        <f>INT(H379*(1+0.12))</f>
        <v>4381</v>
      </c>
    </row>
    <row r="380" spans="1:9" ht="12.95" customHeight="1" x14ac:dyDescent="0.2">
      <c r="A380" s="7" t="str">
        <f t="shared" si="6"/>
        <v>UM-74287858</v>
      </c>
      <c r="B380" s="6">
        <v>74287858</v>
      </c>
      <c r="C380" s="1" t="s">
        <v>377</v>
      </c>
      <c r="D380">
        <f>INT(1991*(1-0.03))</f>
        <v>1931</v>
      </c>
      <c r="E380">
        <v>2085</v>
      </c>
      <c r="F380">
        <f>INT(E380*(1+0.1))</f>
        <v>2293</v>
      </c>
      <c r="G380">
        <f>INT(F380*(1+0.07))</f>
        <v>2453</v>
      </c>
      <c r="H380">
        <v>2551</v>
      </c>
      <c r="I380">
        <v>2806</v>
      </c>
    </row>
    <row r="381" spans="1:9" ht="12.95" customHeight="1" x14ac:dyDescent="0.2">
      <c r="A381" s="7" t="str">
        <f t="shared" si="6"/>
        <v>UM-75774060</v>
      </c>
      <c r="B381" s="6">
        <v>75774060</v>
      </c>
      <c r="C381" s="1" t="s">
        <v>376</v>
      </c>
      <c r="D381">
        <f>INT(3175*(1-0.04))</f>
        <v>3048</v>
      </c>
      <c r="E381">
        <v>3352</v>
      </c>
      <c r="F381">
        <v>3486</v>
      </c>
      <c r="G381">
        <f>INT(F381*(1+0.08))</f>
        <v>3764</v>
      </c>
      <c r="H381">
        <f>INT(G381*(1+0.1))</f>
        <v>4140</v>
      </c>
      <c r="I381">
        <f>INT(H381*(1+0.08))</f>
        <v>4471</v>
      </c>
    </row>
    <row r="382" spans="1:9" ht="12.95" customHeight="1" x14ac:dyDescent="0.2">
      <c r="A382" s="7" t="str">
        <f t="shared" si="6"/>
        <v>UN-25248693</v>
      </c>
      <c r="B382" s="6">
        <v>25248693</v>
      </c>
      <c r="C382" s="1" t="s">
        <v>373</v>
      </c>
      <c r="D382">
        <f>INT(1298*(1-0.12))</f>
        <v>1142</v>
      </c>
      <c r="E382">
        <v>1187</v>
      </c>
      <c r="F382">
        <f>INT(E382*(1+0.09))</f>
        <v>1293</v>
      </c>
      <c r="G382">
        <f>INT(F382*(1+0.07))</f>
        <v>1383</v>
      </c>
      <c r="H382">
        <v>1424</v>
      </c>
      <c r="I382">
        <v>1566</v>
      </c>
    </row>
    <row r="383" spans="1:9" ht="12.95" customHeight="1" x14ac:dyDescent="0.2">
      <c r="A383" s="7" t="str">
        <f t="shared" si="6"/>
        <v>VÁ-15613340</v>
      </c>
      <c r="B383" s="6">
        <v>15613340</v>
      </c>
      <c r="C383" s="1" t="s">
        <v>378</v>
      </c>
      <c r="D383">
        <v>3027</v>
      </c>
      <c r="E383">
        <v>3420</v>
      </c>
      <c r="F383">
        <f>INT(E383*(1+0.1))</f>
        <v>3762</v>
      </c>
      <c r="G383">
        <v>4138</v>
      </c>
      <c r="H383">
        <v>4593</v>
      </c>
      <c r="I383">
        <v>4960</v>
      </c>
    </row>
    <row r="384" spans="1:9" ht="12.95" customHeight="1" x14ac:dyDescent="0.2">
      <c r="A384" s="7" t="str">
        <f t="shared" si="6"/>
        <v>VA-35873448</v>
      </c>
      <c r="B384" s="6">
        <v>35873448</v>
      </c>
      <c r="C384" s="1" t="s">
        <v>390</v>
      </c>
      <c r="D384">
        <v>682</v>
      </c>
      <c r="E384">
        <v>736</v>
      </c>
      <c r="F384">
        <v>794</v>
      </c>
      <c r="G384">
        <v>849</v>
      </c>
      <c r="H384">
        <v>908</v>
      </c>
      <c r="I384">
        <v>980</v>
      </c>
    </row>
    <row r="385" spans="1:9" ht="12.95" customHeight="1" x14ac:dyDescent="0.2">
      <c r="A385" s="7" t="str">
        <f t="shared" si="6"/>
        <v>VA-57164822</v>
      </c>
      <c r="B385" s="6">
        <v>57164822</v>
      </c>
      <c r="C385" s="1" t="s">
        <v>388</v>
      </c>
      <c r="D385">
        <v>2309</v>
      </c>
      <c r="E385">
        <v>2539</v>
      </c>
      <c r="F385">
        <f>INT(E385*(1+0.09))</f>
        <v>2767</v>
      </c>
      <c r="G385">
        <v>2960</v>
      </c>
      <c r="H385">
        <v>3344</v>
      </c>
      <c r="I385">
        <v>3578</v>
      </c>
    </row>
    <row r="386" spans="1:9" ht="12.95" customHeight="1" x14ac:dyDescent="0.2">
      <c r="A386" s="7" t="str">
        <f t="shared" ref="A386:A449" si="7">LEFT(TRIM(C386))&amp;MID(TRIM(C386),SEARCH(CHAR(32),TRIM(C386))+1,1)&amp;"-"&amp;B386</f>
        <v>VB-10977396</v>
      </c>
      <c r="B386" s="6">
        <v>10977396</v>
      </c>
      <c r="C386" s="1" t="s">
        <v>381</v>
      </c>
      <c r="D386">
        <f>INT(2004*(1-0.12))</f>
        <v>1763</v>
      </c>
      <c r="E386">
        <v>1921</v>
      </c>
      <c r="F386">
        <v>2113</v>
      </c>
      <c r="G386">
        <v>2197</v>
      </c>
      <c r="H386">
        <v>2306</v>
      </c>
      <c r="I386">
        <v>2375</v>
      </c>
    </row>
    <row r="387" spans="1:9" ht="12.95" customHeight="1" x14ac:dyDescent="0.2">
      <c r="A387" s="7" t="str">
        <f t="shared" si="7"/>
        <v>VB-51235973</v>
      </c>
      <c r="B387" s="6">
        <v>51235973</v>
      </c>
      <c r="C387" s="1" t="s">
        <v>385</v>
      </c>
      <c r="D387">
        <v>1357</v>
      </c>
      <c r="E387">
        <v>1411</v>
      </c>
      <c r="F387">
        <f>INT(E387*(1+0.11))</f>
        <v>1566</v>
      </c>
      <c r="G387">
        <v>1738</v>
      </c>
      <c r="H387">
        <f>INT(G387*(1+0.04))</f>
        <v>1807</v>
      </c>
      <c r="I387">
        <v>1879</v>
      </c>
    </row>
    <row r="388" spans="1:9" ht="12.95" customHeight="1" x14ac:dyDescent="0.2">
      <c r="A388" s="7" t="str">
        <f t="shared" si="7"/>
        <v>VE-26281225</v>
      </c>
      <c r="B388" s="6">
        <v>26281225</v>
      </c>
      <c r="C388" s="1" t="s">
        <v>382</v>
      </c>
      <c r="D388">
        <v>736</v>
      </c>
      <c r="E388">
        <f>INT(D388*(1+0.06))</f>
        <v>780</v>
      </c>
      <c r="F388">
        <v>811</v>
      </c>
      <c r="G388">
        <f>INT(F388*(1+0.12))</f>
        <v>908</v>
      </c>
      <c r="H388">
        <f>INT(G388*(1+0.07))</f>
        <v>971</v>
      </c>
      <c r="I388">
        <f>INT(H388*(1+0.04))</f>
        <v>1009</v>
      </c>
    </row>
    <row r="389" spans="1:9" ht="12.95" customHeight="1" x14ac:dyDescent="0.2">
      <c r="A389" s="7" t="str">
        <f t="shared" si="7"/>
        <v>VF-32604574</v>
      </c>
      <c r="B389" s="6">
        <v>32604574</v>
      </c>
      <c r="C389" s="1" t="s">
        <v>383</v>
      </c>
      <c r="D389">
        <v>2870</v>
      </c>
      <c r="E389">
        <f>INT(D389*(1+0.13))</f>
        <v>3243</v>
      </c>
      <c r="F389">
        <v>3664</v>
      </c>
      <c r="G389">
        <f>INT(F389*(1+0.12))</f>
        <v>4103</v>
      </c>
      <c r="H389">
        <v>4267</v>
      </c>
      <c r="I389">
        <f>INT(H389*(1+0.05))</f>
        <v>4480</v>
      </c>
    </row>
    <row r="390" spans="1:9" ht="12.95" customHeight="1" x14ac:dyDescent="0.2">
      <c r="A390" s="7" t="str">
        <f t="shared" si="7"/>
        <v>VF-50794151</v>
      </c>
      <c r="B390" s="6">
        <v>50794151</v>
      </c>
      <c r="C390" s="1" t="s">
        <v>380</v>
      </c>
      <c r="D390">
        <f>INT(3608*(1-0.05))</f>
        <v>3427</v>
      </c>
      <c r="E390" t="s">
        <v>402</v>
      </c>
      <c r="F390" t="s">
        <v>402</v>
      </c>
      <c r="G390">
        <v>4552</v>
      </c>
      <c r="H390">
        <v>4779</v>
      </c>
      <c r="I390">
        <v>5113</v>
      </c>
    </row>
    <row r="391" spans="1:9" ht="12.95" customHeight="1" x14ac:dyDescent="0.2">
      <c r="A391" s="7" t="str">
        <f t="shared" si="7"/>
        <v>VH-21696742</v>
      </c>
      <c r="B391" s="6">
        <v>21696742</v>
      </c>
      <c r="C391" s="1" t="s">
        <v>379</v>
      </c>
      <c r="D391">
        <v>1260</v>
      </c>
      <c r="E391">
        <v>1297</v>
      </c>
      <c r="F391">
        <v>1348</v>
      </c>
      <c r="G391">
        <v>1496</v>
      </c>
      <c r="H391">
        <f>INT(G391*(1+0.07))</f>
        <v>1600</v>
      </c>
      <c r="I391">
        <v>1712</v>
      </c>
    </row>
    <row r="392" spans="1:9" ht="12.95" customHeight="1" x14ac:dyDescent="0.2">
      <c r="A392" s="7" t="str">
        <f t="shared" si="7"/>
        <v>VJ-74964084</v>
      </c>
      <c r="B392" s="6">
        <v>74964084</v>
      </c>
      <c r="C392" s="1" t="s">
        <v>394</v>
      </c>
      <c r="D392">
        <v>1056</v>
      </c>
      <c r="E392">
        <f>INT(D392*(1+0.04))</f>
        <v>1098</v>
      </c>
      <c r="F392">
        <v>1207</v>
      </c>
      <c r="G392">
        <v>1327</v>
      </c>
      <c r="H392">
        <v>1433</v>
      </c>
      <c r="I392">
        <v>1518</v>
      </c>
    </row>
    <row r="393" spans="1:9" ht="12.95" customHeight="1" x14ac:dyDescent="0.2">
      <c r="A393" s="7" t="str">
        <f t="shared" si="7"/>
        <v>VK-90986828</v>
      </c>
      <c r="B393" s="6">
        <v>90986828</v>
      </c>
      <c r="C393" s="1" t="s">
        <v>386</v>
      </c>
      <c r="D393">
        <v>1153</v>
      </c>
      <c r="E393">
        <v>1187</v>
      </c>
      <c r="F393">
        <v>1329</v>
      </c>
      <c r="G393">
        <v>1448</v>
      </c>
      <c r="H393">
        <v>1636</v>
      </c>
      <c r="I393">
        <v>1685</v>
      </c>
    </row>
    <row r="394" spans="1:9" ht="12.95" customHeight="1" x14ac:dyDescent="0.2">
      <c r="A394" s="7" t="str">
        <f t="shared" si="7"/>
        <v>VL-92359786</v>
      </c>
      <c r="B394" s="6">
        <v>92359786</v>
      </c>
      <c r="C394" s="1" t="s">
        <v>389</v>
      </c>
      <c r="D394">
        <v>1038</v>
      </c>
      <c r="E394">
        <v>1152</v>
      </c>
      <c r="F394">
        <v>1221</v>
      </c>
      <c r="G394">
        <v>1269</v>
      </c>
      <c r="H394">
        <f>INT(G394*(1+0.13))</f>
        <v>1433</v>
      </c>
      <c r="I394">
        <v>1518</v>
      </c>
    </row>
    <row r="395" spans="1:9" ht="12.95" customHeight="1" x14ac:dyDescent="0.2">
      <c r="A395" s="7" t="str">
        <f t="shared" si="7"/>
        <v>VM-19094693</v>
      </c>
      <c r="B395" s="6">
        <v>19094693</v>
      </c>
      <c r="C395" s="1" t="s">
        <v>387</v>
      </c>
      <c r="D395">
        <f>INT(1696*(1-0.06))</f>
        <v>1594</v>
      </c>
      <c r="E395">
        <v>1801</v>
      </c>
      <c r="F395">
        <v>1927</v>
      </c>
      <c r="G395">
        <v>2138</v>
      </c>
      <c r="H395">
        <v>2266</v>
      </c>
      <c r="I395">
        <v>2469</v>
      </c>
    </row>
    <row r="396" spans="1:9" ht="12.95" customHeight="1" x14ac:dyDescent="0.2">
      <c r="A396" s="7" t="str">
        <f t="shared" si="7"/>
        <v>VM-28642988</v>
      </c>
      <c r="B396" s="6">
        <v>28642988</v>
      </c>
      <c r="C396" s="1" t="s">
        <v>384</v>
      </c>
      <c r="D396">
        <v>2032</v>
      </c>
      <c r="E396">
        <v>2153</v>
      </c>
      <c r="F396">
        <v>2260</v>
      </c>
      <c r="G396">
        <f>INT(F396*(1+0.11))</f>
        <v>2508</v>
      </c>
      <c r="H396">
        <f>INT(G396*(1+0.12))</f>
        <v>2808</v>
      </c>
      <c r="I396">
        <v>3032</v>
      </c>
    </row>
    <row r="397" spans="1:9" ht="12.95" customHeight="1" x14ac:dyDescent="0.2">
      <c r="A397" s="7" t="str">
        <f t="shared" si="7"/>
        <v>VM-77644822</v>
      </c>
      <c r="B397" s="6">
        <v>77644822</v>
      </c>
      <c r="C397" s="1" t="s">
        <v>392</v>
      </c>
      <c r="D397">
        <v>992</v>
      </c>
      <c r="E397">
        <v>1091</v>
      </c>
      <c r="F397">
        <v>1167</v>
      </c>
      <c r="G397">
        <v>1248</v>
      </c>
      <c r="H397">
        <v>1322</v>
      </c>
      <c r="I397">
        <v>1414</v>
      </c>
    </row>
    <row r="398" spans="1:9" ht="12.95" customHeight="1" x14ac:dyDescent="0.2">
      <c r="A398" s="7" t="str">
        <f t="shared" si="7"/>
        <v>VS-38439060</v>
      </c>
      <c r="B398" s="6">
        <v>38439060</v>
      </c>
      <c r="C398" s="1" t="s">
        <v>393</v>
      </c>
      <c r="D398">
        <f>INT(2869*(1-0.1))</f>
        <v>2582</v>
      </c>
      <c r="E398">
        <v>2711</v>
      </c>
      <c r="F398">
        <v>2873</v>
      </c>
      <c r="G398">
        <v>3102</v>
      </c>
      <c r="H398">
        <v>3288</v>
      </c>
      <c r="I398">
        <v>3485</v>
      </c>
    </row>
    <row r="399" spans="1:9" ht="12.95" customHeight="1" x14ac:dyDescent="0.2">
      <c r="A399" s="7" t="str">
        <f t="shared" si="7"/>
        <v>VV-70985268</v>
      </c>
      <c r="B399" s="6">
        <v>70985268</v>
      </c>
      <c r="C399" s="1" t="s">
        <v>391</v>
      </c>
      <c r="D399">
        <v>2388</v>
      </c>
      <c r="E399">
        <f>INT(D399*(1+0.03))</f>
        <v>2459</v>
      </c>
      <c r="F399">
        <v>2532</v>
      </c>
      <c r="G399">
        <f>INT(F399*(1+0.1))</f>
        <v>2785</v>
      </c>
      <c r="H399">
        <v>2868</v>
      </c>
      <c r="I399">
        <v>2982</v>
      </c>
    </row>
    <row r="400" spans="1:9" ht="12.95" customHeight="1" x14ac:dyDescent="0.2">
      <c r="A400" s="7" t="str">
        <f t="shared" si="7"/>
        <v>ZV-66488107</v>
      </c>
      <c r="B400" s="6">
        <v>66488107</v>
      </c>
      <c r="C400" s="1" t="s">
        <v>396</v>
      </c>
      <c r="D400">
        <v>452</v>
      </c>
      <c r="E400">
        <f>INT(D400*(1+0.04))</f>
        <v>470</v>
      </c>
      <c r="F400">
        <v>517</v>
      </c>
      <c r="G400">
        <v>542</v>
      </c>
      <c r="H400">
        <f>INT(G400*(1+0.03))</f>
        <v>558</v>
      </c>
      <c r="I400">
        <v>619</v>
      </c>
    </row>
    <row r="401" spans="1:9" ht="12.95" customHeight="1" x14ac:dyDescent="0.2">
      <c r="A401" s="7" t="str">
        <f t="shared" si="7"/>
        <v>ZS-32612907</v>
      </c>
      <c r="B401" s="6">
        <v>32612907</v>
      </c>
      <c r="C401" s="1" t="s">
        <v>395</v>
      </c>
      <c r="D401">
        <f>INT(1780*(1-0.12))</f>
        <v>1566</v>
      </c>
      <c r="E401">
        <v>1706</v>
      </c>
      <c r="F401">
        <f>INT(E401*(1+0.04))</f>
        <v>1774</v>
      </c>
      <c r="G401">
        <v>1915</v>
      </c>
      <c r="H401">
        <v>2049</v>
      </c>
      <c r="I401">
        <v>2315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B4F4C-D941-4BE5-BCA7-ADCF29B41F5E}">
  <dimension ref="A1:N401"/>
  <sheetViews>
    <sheetView topLeftCell="A16" workbookViewId="0">
      <selection activeCell="N50" sqref="N50"/>
    </sheetView>
  </sheetViews>
  <sheetFormatPr defaultColWidth="9.33203125" defaultRowHeight="12.95" customHeight="1" x14ac:dyDescent="0.2"/>
  <cols>
    <col min="1" max="2" width="12.83203125" style="1" customWidth="1"/>
    <col min="3" max="3" width="20.33203125" style="1" bestFit="1" customWidth="1"/>
    <col min="4" max="4" width="12.83203125" customWidth="1"/>
    <col min="5" max="6" width="12.83203125" style="1" customWidth="1"/>
    <col min="7" max="7" width="12.83203125" customWidth="1"/>
    <col min="8" max="9" width="12.83203125" style="1" customWidth="1"/>
    <col min="10" max="16384" width="9.33203125" style="1"/>
  </cols>
  <sheetData>
    <row r="1" spans="1:12" ht="12.95" customHeight="1" x14ac:dyDescent="0.2">
      <c r="A1" s="2" t="s">
        <v>397</v>
      </c>
      <c r="B1" s="2" t="s">
        <v>400</v>
      </c>
      <c r="C1" s="2" t="s">
        <v>0</v>
      </c>
      <c r="D1" s="7" t="str">
        <f ca="1">TEXT(DATE(YEAR(TODAY()),MONTH(TODAY())-(10-COLUMN()),DAY(TODAY())),"hhhh")</f>
        <v>október</v>
      </c>
      <c r="E1" s="7" t="str">
        <f t="shared" ref="E1:I1" ca="1" si="0">TEXT(DATE(YEAR(TODAY()),MONTH(TODAY())-(10-COLUMN()),DAY(TODAY())),"hhhh")</f>
        <v>november</v>
      </c>
      <c r="F1" s="7" t="str">
        <f t="shared" ca="1" si="0"/>
        <v>december</v>
      </c>
      <c r="G1" s="7" t="str">
        <f t="shared" ca="1" si="0"/>
        <v>január</v>
      </c>
      <c r="H1" s="7" t="str">
        <f t="shared" ca="1" si="0"/>
        <v>február</v>
      </c>
      <c r="I1" s="7" t="str">
        <f t="shared" ca="1" si="0"/>
        <v>március</v>
      </c>
      <c r="J1" s="1" t="s">
        <v>401</v>
      </c>
    </row>
    <row r="2" spans="1:12" ht="12.95" customHeight="1" x14ac:dyDescent="0.2">
      <c r="A2" s="7" t="str">
        <f t="shared" ref="A2:A65" si="1">LEFT(TRIM(C2))&amp;MID(TRIM(C2),SEARCH(CHAR(32),TRIM(C2))+1,1)&amp;"-"&amp;B2</f>
        <v>AB-66863271</v>
      </c>
      <c r="B2" s="6">
        <v>66863271</v>
      </c>
      <c r="C2" s="1" t="s">
        <v>6</v>
      </c>
      <c r="D2" s="12">
        <v>566</v>
      </c>
      <c r="E2" s="12">
        <v>588</v>
      </c>
      <c r="F2" s="12">
        <v>629</v>
      </c>
      <c r="G2" s="12">
        <v>666</v>
      </c>
      <c r="H2" s="12">
        <f>INT(G2*(1+0.1))</f>
        <v>732</v>
      </c>
      <c r="I2" s="12">
        <f>INT(H2*(1+0.12))</f>
        <v>819</v>
      </c>
      <c r="J2" s="1">
        <v>0</v>
      </c>
    </row>
    <row r="3" spans="1:12" ht="12.95" customHeight="1" x14ac:dyDescent="0.2">
      <c r="A3" s="7" t="str">
        <f t="shared" si="1"/>
        <v>AH-98715119</v>
      </c>
      <c r="B3" s="6">
        <v>98715119</v>
      </c>
      <c r="C3" s="1" t="s">
        <v>8</v>
      </c>
      <c r="D3" s="14">
        <v>1925</v>
      </c>
      <c r="E3" s="14">
        <f>INT(D3*(1+0.03))</f>
        <v>1982</v>
      </c>
      <c r="F3" s="14">
        <f>INT(E3*(1+0.03))</f>
        <v>2041</v>
      </c>
      <c r="G3" s="14">
        <f>INT(F3*(1+0.07))</f>
        <v>2183</v>
      </c>
      <c r="H3" s="14">
        <f>INT(G3*(1+0.07))</f>
        <v>2335</v>
      </c>
      <c r="I3" s="14">
        <f>INT(H3*(1+0.08))</f>
        <v>2521</v>
      </c>
      <c r="J3" s="1">
        <v>1</v>
      </c>
      <c r="L3" s="15"/>
    </row>
    <row r="4" spans="1:12" ht="12.95" customHeight="1" x14ac:dyDescent="0.2">
      <c r="A4" s="7" t="str">
        <f t="shared" si="1"/>
        <v>AK-89766379</v>
      </c>
      <c r="B4" s="6">
        <v>89766379</v>
      </c>
      <c r="C4" s="1" t="s">
        <v>7</v>
      </c>
      <c r="D4" s="12">
        <v>2296</v>
      </c>
      <c r="E4" s="12">
        <f>INT(D4*(1+0.13))</f>
        <v>2594</v>
      </c>
      <c r="F4" s="12">
        <f>INT(E4*(1+0.03))</f>
        <v>2671</v>
      </c>
      <c r="G4" s="12">
        <v>2884</v>
      </c>
      <c r="H4" s="12">
        <f>INT(G4*(1+0.05))</f>
        <v>3028</v>
      </c>
      <c r="I4" s="12">
        <v>3118</v>
      </c>
      <c r="J4" s="1">
        <v>0</v>
      </c>
    </row>
    <row r="5" spans="1:12" ht="12.95" customHeight="1" x14ac:dyDescent="0.2">
      <c r="A5" s="7" t="str">
        <f t="shared" si="1"/>
        <v>AM-88874646</v>
      </c>
      <c r="B5" s="6">
        <v>88874646</v>
      </c>
      <c r="C5" s="1" t="s">
        <v>3</v>
      </c>
      <c r="D5" s="14">
        <v>788</v>
      </c>
      <c r="E5" s="14">
        <f>INT(D5*(1+0.06))</f>
        <v>835</v>
      </c>
      <c r="F5" s="14">
        <v>860</v>
      </c>
      <c r="G5" s="14">
        <v>954</v>
      </c>
      <c r="H5" s="14">
        <v>1078</v>
      </c>
      <c r="I5" s="14">
        <v>1110</v>
      </c>
      <c r="J5" s="1">
        <v>1</v>
      </c>
    </row>
    <row r="6" spans="1:12" ht="12.95" customHeight="1" x14ac:dyDescent="0.2">
      <c r="A6" s="7" t="str">
        <f t="shared" si="1"/>
        <v>AN-78309084</v>
      </c>
      <c r="B6" s="6">
        <v>78309084</v>
      </c>
      <c r="C6" s="1" t="s">
        <v>5</v>
      </c>
      <c r="D6" s="12">
        <f>INT(2140*(1-0.11))</f>
        <v>1904</v>
      </c>
      <c r="E6" s="12">
        <v>2151</v>
      </c>
      <c r="F6" s="12">
        <v>2366</v>
      </c>
      <c r="G6" s="12">
        <v>2555</v>
      </c>
      <c r="H6" s="12">
        <v>2784</v>
      </c>
      <c r="I6" s="12">
        <v>2951</v>
      </c>
      <c r="J6" s="1">
        <v>0</v>
      </c>
      <c r="L6" s="5" t="s">
        <v>416</v>
      </c>
    </row>
    <row r="7" spans="1:12" ht="12.95" customHeight="1" x14ac:dyDescent="0.2">
      <c r="A7" s="7" t="str">
        <f t="shared" si="1"/>
        <v>AO-65313012</v>
      </c>
      <c r="B7" s="6">
        <v>65313012</v>
      </c>
      <c r="C7" s="3" t="s">
        <v>1</v>
      </c>
      <c r="D7" s="14">
        <f>INT(1360*(1-0.07))</f>
        <v>1264</v>
      </c>
      <c r="E7" s="14">
        <v>1339</v>
      </c>
      <c r="F7" s="14">
        <v>1486</v>
      </c>
      <c r="G7" s="14">
        <v>1545</v>
      </c>
      <c r="H7" s="14">
        <v>1745</v>
      </c>
      <c r="I7" s="14">
        <v>1919</v>
      </c>
      <c r="J7" s="1">
        <v>1</v>
      </c>
      <c r="L7" s="5" t="s">
        <v>417</v>
      </c>
    </row>
    <row r="8" spans="1:12" ht="12.95" customHeight="1" x14ac:dyDescent="0.2">
      <c r="A8" s="7" t="str">
        <f t="shared" si="1"/>
        <v>ÁR-74443376</v>
      </c>
      <c r="B8" s="6">
        <v>74443376</v>
      </c>
      <c r="C8" s="1" t="s">
        <v>2</v>
      </c>
      <c r="D8" s="12">
        <v>2673</v>
      </c>
      <c r="E8" s="12">
        <v>2753</v>
      </c>
      <c r="F8" s="12">
        <v>2973</v>
      </c>
      <c r="G8" s="12">
        <v>3329</v>
      </c>
      <c r="H8" s="12">
        <v>3495</v>
      </c>
      <c r="I8" s="12">
        <v>3704</v>
      </c>
      <c r="J8" s="1">
        <v>0</v>
      </c>
      <c r="L8" s="5" t="s">
        <v>418</v>
      </c>
    </row>
    <row r="9" spans="1:12" ht="12.95" customHeight="1" x14ac:dyDescent="0.2">
      <c r="A9" s="7" t="str">
        <f t="shared" si="1"/>
        <v>AS-25261447</v>
      </c>
      <c r="B9" s="6">
        <v>25261447</v>
      </c>
      <c r="C9" s="1" t="s">
        <v>4</v>
      </c>
      <c r="D9" s="14">
        <f>INT(1470*(1-0.11))</f>
        <v>1308</v>
      </c>
      <c r="E9" s="14">
        <v>1438</v>
      </c>
      <c r="F9" s="14">
        <v>1553</v>
      </c>
      <c r="G9" s="14">
        <f>INT(F9*(1+0.03))</f>
        <v>1599</v>
      </c>
      <c r="H9" s="14">
        <v>1662</v>
      </c>
      <c r="I9" s="14">
        <f>INT(H9*(1+0.11))</f>
        <v>1844</v>
      </c>
      <c r="J9" s="1">
        <v>1</v>
      </c>
      <c r="L9" s="5" t="s">
        <v>419</v>
      </c>
    </row>
    <row r="10" spans="1:12" ht="12.95" customHeight="1" x14ac:dyDescent="0.2">
      <c r="A10" s="7" t="str">
        <f t="shared" si="1"/>
        <v>BÁ-22010255</v>
      </c>
      <c r="B10" s="6">
        <v>22010255</v>
      </c>
      <c r="C10" s="1" t="s">
        <v>20</v>
      </c>
      <c r="D10" s="12">
        <f>INT(2644*(1-0.07))</f>
        <v>2458</v>
      </c>
      <c r="E10" s="12">
        <f>INT(D10*(1+0.11))</f>
        <v>2728</v>
      </c>
      <c r="F10" s="12">
        <v>3028</v>
      </c>
      <c r="G10" s="12">
        <v>3149</v>
      </c>
      <c r="H10" s="12">
        <v>3463</v>
      </c>
      <c r="I10" s="12">
        <v>3878</v>
      </c>
      <c r="J10" s="1">
        <v>0</v>
      </c>
    </row>
    <row r="11" spans="1:12" ht="12.95" customHeight="1" x14ac:dyDescent="0.2">
      <c r="A11" s="7" t="str">
        <f t="shared" si="1"/>
        <v>BA-60057851</v>
      </c>
      <c r="B11" s="6">
        <v>60057851</v>
      </c>
      <c r="C11" s="1" t="s">
        <v>32</v>
      </c>
      <c r="D11" s="14">
        <v>1240</v>
      </c>
      <c r="E11" s="14">
        <f>INT(D11*(1+0.1))</f>
        <v>1364</v>
      </c>
      <c r="F11" s="14">
        <f>INT(E11*(1+0.13))</f>
        <v>1541</v>
      </c>
      <c r="G11" s="14">
        <v>1633</v>
      </c>
      <c r="H11" s="14">
        <v>1681</v>
      </c>
      <c r="I11" s="14">
        <v>1781</v>
      </c>
      <c r="J11" s="1">
        <v>1</v>
      </c>
      <c r="L11" s="4" t="s">
        <v>420</v>
      </c>
    </row>
    <row r="12" spans="1:12" ht="12.95" customHeight="1" x14ac:dyDescent="0.2">
      <c r="A12" s="7" t="str">
        <f t="shared" si="1"/>
        <v>BÁ-94251979</v>
      </c>
      <c r="B12" s="6">
        <v>94251979</v>
      </c>
      <c r="C12" s="1" t="s">
        <v>31</v>
      </c>
      <c r="D12" s="12">
        <v>2364</v>
      </c>
      <c r="E12" s="12">
        <v>2434</v>
      </c>
      <c r="F12" s="12">
        <v>2531</v>
      </c>
      <c r="G12" s="12">
        <v>2657</v>
      </c>
      <c r="H12" s="12">
        <f>INT(G12*(1+0.03))</f>
        <v>2736</v>
      </c>
      <c r="I12" s="12">
        <v>2982</v>
      </c>
      <c r="J12" s="1">
        <v>0</v>
      </c>
      <c r="L12" s="4" t="s">
        <v>421</v>
      </c>
    </row>
    <row r="13" spans="1:12" ht="12.95" customHeight="1" x14ac:dyDescent="0.2">
      <c r="A13" s="7" t="str">
        <f t="shared" si="1"/>
        <v>BB-11937073</v>
      </c>
      <c r="B13" s="6">
        <v>11937073</v>
      </c>
      <c r="C13" s="1" t="s">
        <v>16</v>
      </c>
      <c r="D13" s="14">
        <f>INT(3629*(1-0.06))</f>
        <v>3411</v>
      </c>
      <c r="E13" s="14">
        <f>INT(D13*(1+0.05))</f>
        <v>3581</v>
      </c>
      <c r="F13" s="14">
        <v>4046</v>
      </c>
      <c r="G13" s="14">
        <f>INT(F13*(1+0.13))</f>
        <v>4571</v>
      </c>
      <c r="H13" s="14">
        <v>4890</v>
      </c>
      <c r="I13" s="14">
        <v>5036</v>
      </c>
      <c r="J13" s="1">
        <v>1</v>
      </c>
      <c r="L13" s="4" t="s">
        <v>422</v>
      </c>
    </row>
    <row r="14" spans="1:12" ht="12.95" customHeight="1" x14ac:dyDescent="0.2">
      <c r="A14" s="7" t="str">
        <f t="shared" si="1"/>
        <v>BB-97423776</v>
      </c>
      <c r="B14" s="6">
        <v>97423776</v>
      </c>
      <c r="C14" s="1" t="s">
        <v>18</v>
      </c>
      <c r="D14" s="12">
        <v>3733</v>
      </c>
      <c r="E14" s="12">
        <v>3919</v>
      </c>
      <c r="F14" s="12">
        <v>4075</v>
      </c>
      <c r="G14" s="12">
        <f>INT(F14*(1+0.05))</f>
        <v>4278</v>
      </c>
      <c r="H14" s="12">
        <v>4748</v>
      </c>
      <c r="I14" s="12">
        <v>5175</v>
      </c>
      <c r="J14" s="1">
        <v>0</v>
      </c>
    </row>
    <row r="15" spans="1:12" ht="12.95" customHeight="1" x14ac:dyDescent="0.2">
      <c r="A15" s="7" t="str">
        <f t="shared" si="1"/>
        <v>BC-32412203</v>
      </c>
      <c r="B15" s="6">
        <v>32412203</v>
      </c>
      <c r="C15" s="1" t="s">
        <v>9</v>
      </c>
      <c r="D15" s="14">
        <v>419</v>
      </c>
      <c r="E15" s="14">
        <v>456</v>
      </c>
      <c r="F15" s="14">
        <f>INT(E15*(1+0.12))</f>
        <v>510</v>
      </c>
      <c r="G15" s="14">
        <v>561</v>
      </c>
      <c r="H15" s="14">
        <v>600</v>
      </c>
      <c r="I15" s="14">
        <v>618</v>
      </c>
      <c r="J15" s="1">
        <v>1</v>
      </c>
    </row>
    <row r="16" spans="1:12" ht="12.95" customHeight="1" x14ac:dyDescent="0.2">
      <c r="A16" s="7" t="str">
        <f t="shared" si="1"/>
        <v>BF-12618337</v>
      </c>
      <c r="B16" s="6">
        <v>12618337</v>
      </c>
      <c r="C16" s="1" t="s">
        <v>22</v>
      </c>
      <c r="D16" s="12">
        <f>INT(2811*(1-0.07))</f>
        <v>2614</v>
      </c>
      <c r="E16" s="12">
        <v>2744</v>
      </c>
      <c r="F16" s="12">
        <f>INT(E16*(1+0.03))</f>
        <v>2826</v>
      </c>
      <c r="G16" s="12">
        <v>3165</v>
      </c>
      <c r="H16" s="12">
        <v>3259</v>
      </c>
      <c r="I16" s="12">
        <v>3356</v>
      </c>
      <c r="J16" s="1">
        <v>0</v>
      </c>
      <c r="L16" s="4" t="s">
        <v>423</v>
      </c>
    </row>
    <row r="17" spans="1:12" ht="12.95" customHeight="1" x14ac:dyDescent="0.2">
      <c r="A17" s="7" t="str">
        <f t="shared" si="1"/>
        <v>BG-41931073</v>
      </c>
      <c r="B17" s="6">
        <v>41931073</v>
      </c>
      <c r="C17" s="1" t="s">
        <v>29</v>
      </c>
      <c r="D17" s="14">
        <v>3349</v>
      </c>
      <c r="E17" s="14">
        <v>3449</v>
      </c>
      <c r="F17" s="14">
        <v>3897</v>
      </c>
      <c r="G17" s="14">
        <v>4286</v>
      </c>
      <c r="H17" s="14">
        <v>4714</v>
      </c>
      <c r="I17" s="14">
        <v>5185</v>
      </c>
      <c r="J17" s="1">
        <v>1</v>
      </c>
      <c r="L17" s="4" t="s">
        <v>424</v>
      </c>
    </row>
    <row r="18" spans="1:12" ht="12.95" customHeight="1" x14ac:dyDescent="0.2">
      <c r="A18" s="7" t="str">
        <f t="shared" si="1"/>
        <v>BH-45557331</v>
      </c>
      <c r="B18" s="6">
        <v>45557331</v>
      </c>
      <c r="C18" s="1" t="s">
        <v>15</v>
      </c>
      <c r="D18" s="12">
        <f>INT(2512*(1-0.11))</f>
        <v>2235</v>
      </c>
      <c r="E18" s="12">
        <f>INT(D18*(1+0.09))</f>
        <v>2436</v>
      </c>
      <c r="F18" s="12">
        <v>2606</v>
      </c>
      <c r="G18" s="12">
        <v>2892</v>
      </c>
      <c r="H18" s="12">
        <v>3007</v>
      </c>
      <c r="I18" s="12">
        <v>3097</v>
      </c>
      <c r="J18" s="1">
        <v>0</v>
      </c>
    </row>
    <row r="19" spans="1:12" ht="12.95" customHeight="1" x14ac:dyDescent="0.2">
      <c r="A19" s="7" t="str">
        <f t="shared" si="1"/>
        <v>BK-52495283</v>
      </c>
      <c r="B19" s="6">
        <v>52495283</v>
      </c>
      <c r="C19" s="1" t="s">
        <v>10</v>
      </c>
      <c r="D19" s="13">
        <f>INT(2186*(1-0.03))</f>
        <v>2120</v>
      </c>
      <c r="E19" s="13">
        <v>2247</v>
      </c>
      <c r="F19" s="13">
        <v>2516</v>
      </c>
      <c r="G19" s="13">
        <v>2666</v>
      </c>
      <c r="H19" s="13">
        <v>2985</v>
      </c>
      <c r="I19" s="13">
        <v>3223</v>
      </c>
      <c r="J19" s="1">
        <v>1</v>
      </c>
    </row>
    <row r="20" spans="1:12" ht="12.95" customHeight="1" x14ac:dyDescent="0.2">
      <c r="A20" s="7" t="str">
        <f t="shared" si="1"/>
        <v>BL-75914887</v>
      </c>
      <c r="B20" s="6">
        <v>75914887</v>
      </c>
      <c r="C20" s="1" t="s">
        <v>27</v>
      </c>
      <c r="D20" s="12">
        <v>2962</v>
      </c>
      <c r="E20" s="12">
        <v>3139</v>
      </c>
      <c r="F20" s="12">
        <v>3484</v>
      </c>
      <c r="G20" s="12">
        <f>INT(F20*(1+0.13))</f>
        <v>3936</v>
      </c>
      <c r="H20" s="12">
        <v>4093</v>
      </c>
      <c r="I20" s="12">
        <v>4543</v>
      </c>
      <c r="J20" s="1">
        <v>0</v>
      </c>
      <c r="L20" s="5" t="s">
        <v>425</v>
      </c>
    </row>
    <row r="21" spans="1:12" ht="12.95" customHeight="1" x14ac:dyDescent="0.2">
      <c r="A21" s="7" t="str">
        <f t="shared" si="1"/>
        <v>BM-12334474</v>
      </c>
      <c r="B21" s="6">
        <v>12334474</v>
      </c>
      <c r="C21" s="1" t="s">
        <v>23</v>
      </c>
      <c r="D21" s="13">
        <v>1048</v>
      </c>
      <c r="E21" s="13">
        <f>INT(D21*(1+0.12))</f>
        <v>1173</v>
      </c>
      <c r="F21" s="13">
        <v>1302</v>
      </c>
      <c r="G21" s="13">
        <f>INT(F21*(1+0.03))</f>
        <v>1341</v>
      </c>
      <c r="H21" s="13">
        <v>1461</v>
      </c>
      <c r="I21" s="13">
        <v>1519</v>
      </c>
      <c r="J21" s="1">
        <v>1</v>
      </c>
      <c r="L21" s="5" t="s">
        <v>426</v>
      </c>
    </row>
    <row r="22" spans="1:12" ht="12.95" customHeight="1" x14ac:dyDescent="0.2">
      <c r="A22" s="7" t="str">
        <f t="shared" si="1"/>
        <v>BM-76414358</v>
      </c>
      <c r="B22" s="6">
        <v>76414358</v>
      </c>
      <c r="C22" s="1" t="s">
        <v>19</v>
      </c>
      <c r="D22" s="12">
        <f>INT(3161*(1-0.09))</f>
        <v>2876</v>
      </c>
      <c r="E22" s="12">
        <f>INT(D22*(1+0.09))</f>
        <v>3134</v>
      </c>
      <c r="F22" s="12">
        <f>INT(E22*(1+0.07))</f>
        <v>3353</v>
      </c>
      <c r="G22" s="12">
        <v>3621</v>
      </c>
      <c r="H22" s="12">
        <f>INT(G22*(1+0.11))</f>
        <v>4019</v>
      </c>
      <c r="I22" s="12">
        <v>4260</v>
      </c>
      <c r="J22" s="1">
        <v>0</v>
      </c>
      <c r="L22" s="5" t="s">
        <v>427</v>
      </c>
    </row>
    <row r="23" spans="1:12" ht="12.95" customHeight="1" x14ac:dyDescent="0.2">
      <c r="A23" s="7" t="str">
        <f t="shared" si="1"/>
        <v>BN-15750427</v>
      </c>
      <c r="B23" s="6">
        <v>15750427</v>
      </c>
      <c r="C23" s="1" t="s">
        <v>12</v>
      </c>
      <c r="D23" s="13">
        <v>1802</v>
      </c>
      <c r="E23" s="13">
        <v>2036</v>
      </c>
      <c r="F23" s="13">
        <f>INT(E23*(1+0.03))</f>
        <v>2097</v>
      </c>
      <c r="G23" s="13">
        <f>INT(F23*(1+0.07))</f>
        <v>2243</v>
      </c>
      <c r="H23" s="13">
        <v>2355</v>
      </c>
      <c r="I23" s="13">
        <f>INT(H23*(1+0.03))</f>
        <v>2425</v>
      </c>
      <c r="J23" s="1">
        <v>1</v>
      </c>
      <c r="L23" s="5" t="s">
        <v>428</v>
      </c>
    </row>
    <row r="24" spans="1:12" ht="12.95" customHeight="1" x14ac:dyDescent="0.2">
      <c r="A24" s="7" t="str">
        <f t="shared" si="1"/>
        <v>BO-41625049</v>
      </c>
      <c r="B24" s="6">
        <v>41625049</v>
      </c>
      <c r="C24" s="1" t="s">
        <v>13</v>
      </c>
      <c r="D24" s="12">
        <v>2927</v>
      </c>
      <c r="E24" s="12">
        <v>3044</v>
      </c>
      <c r="F24" s="12">
        <f>INT(E24*(1+0.03))</f>
        <v>3135</v>
      </c>
      <c r="G24" s="12">
        <v>3448</v>
      </c>
      <c r="H24" s="12">
        <v>3585</v>
      </c>
      <c r="I24" s="12">
        <f>INT(H24*(1+0.03))</f>
        <v>3692</v>
      </c>
      <c r="J24" s="1">
        <v>0</v>
      </c>
    </row>
    <row r="25" spans="1:12" ht="12.95" customHeight="1" x14ac:dyDescent="0.2">
      <c r="A25" s="7" t="str">
        <f t="shared" si="1"/>
        <v>BO-86796653</v>
      </c>
      <c r="B25" s="6">
        <v>86796653</v>
      </c>
      <c r="C25" s="1" t="s">
        <v>21</v>
      </c>
      <c r="D25" s="13">
        <f>INT(932*(1-0.13))</f>
        <v>810</v>
      </c>
      <c r="E25" s="13">
        <f>INT(D25*(1+0.12))</f>
        <v>907</v>
      </c>
      <c r="F25" s="13">
        <f>INT(E25*(1+0.05))</f>
        <v>952</v>
      </c>
      <c r="G25" s="13">
        <v>999</v>
      </c>
      <c r="H25" s="13">
        <v>1038</v>
      </c>
      <c r="I25" s="13">
        <v>1110</v>
      </c>
      <c r="J25" s="1">
        <v>1</v>
      </c>
      <c r="L25" s="4" t="s">
        <v>429</v>
      </c>
    </row>
    <row r="26" spans="1:12" ht="12.95" customHeight="1" x14ac:dyDescent="0.2">
      <c r="A26" s="7" t="str">
        <f t="shared" si="1"/>
        <v>BP-75420811</v>
      </c>
      <c r="B26" s="6">
        <v>75420811</v>
      </c>
      <c r="C26" s="1" t="s">
        <v>25</v>
      </c>
      <c r="D26" s="12">
        <f>INT(3453*(1-0.07))</f>
        <v>3211</v>
      </c>
      <c r="E26" s="12">
        <v>3564</v>
      </c>
      <c r="F26" s="12">
        <f>INT(E26*(1+0.1))</f>
        <v>3920</v>
      </c>
      <c r="G26" s="12">
        <v>4233</v>
      </c>
      <c r="H26" s="12">
        <f>INT(G26*(1+0.04))</f>
        <v>4402</v>
      </c>
      <c r="I26" s="12">
        <f>INT(H26*(1+0.04))</f>
        <v>4578</v>
      </c>
      <c r="J26" s="1">
        <v>0</v>
      </c>
    </row>
    <row r="27" spans="1:12" ht="12.95" customHeight="1" x14ac:dyDescent="0.2">
      <c r="A27" s="7" t="str">
        <f t="shared" si="1"/>
        <v>BS-15504855</v>
      </c>
      <c r="B27" s="6">
        <v>15504855</v>
      </c>
      <c r="C27" s="1" t="s">
        <v>17</v>
      </c>
      <c r="D27" s="13">
        <v>513</v>
      </c>
      <c r="E27" s="13">
        <v>574</v>
      </c>
      <c r="F27" s="13">
        <v>608</v>
      </c>
      <c r="G27" s="13">
        <v>668</v>
      </c>
      <c r="H27" s="13">
        <v>734</v>
      </c>
      <c r="I27" s="13">
        <v>792</v>
      </c>
      <c r="J27" s="1">
        <v>1</v>
      </c>
      <c r="L27" s="5" t="s">
        <v>430</v>
      </c>
    </row>
    <row r="28" spans="1:12" ht="12.95" customHeight="1" x14ac:dyDescent="0.2">
      <c r="A28" s="7" t="str">
        <f t="shared" si="1"/>
        <v>BS-55713416</v>
      </c>
      <c r="B28" s="6">
        <v>55713416</v>
      </c>
      <c r="C28" s="1" t="s">
        <v>24</v>
      </c>
      <c r="D28" s="12">
        <f>INT(2402*(1-0.05))</f>
        <v>2281</v>
      </c>
      <c r="E28" s="12">
        <v>2463</v>
      </c>
      <c r="F28" s="12">
        <v>2783</v>
      </c>
      <c r="G28" s="12">
        <v>3116</v>
      </c>
      <c r="H28" s="12">
        <f>INT(G28*(1+0.11))</f>
        <v>3458</v>
      </c>
      <c r="I28" s="12">
        <v>3872</v>
      </c>
      <c r="J28" s="1">
        <v>0</v>
      </c>
      <c r="L28" s="5" t="s">
        <v>431</v>
      </c>
    </row>
    <row r="29" spans="1:12" ht="12.95" customHeight="1" x14ac:dyDescent="0.2">
      <c r="A29" s="7" t="str">
        <f t="shared" si="1"/>
        <v>BT-25315368</v>
      </c>
      <c r="B29" s="6">
        <v>25315368</v>
      </c>
      <c r="C29" s="1" t="s">
        <v>14</v>
      </c>
      <c r="D29" s="13">
        <v>1990</v>
      </c>
      <c r="E29" s="13">
        <v>2208</v>
      </c>
      <c r="F29" s="13">
        <v>2406</v>
      </c>
      <c r="G29" s="13">
        <v>2670</v>
      </c>
      <c r="H29" s="13">
        <f>INT(G29*(1+0.03))</f>
        <v>2750</v>
      </c>
      <c r="I29" s="13">
        <v>2915</v>
      </c>
      <c r="J29" s="1">
        <v>1</v>
      </c>
    </row>
    <row r="30" spans="1:12" ht="12.95" customHeight="1" x14ac:dyDescent="0.2">
      <c r="A30" s="7" t="str">
        <f t="shared" si="1"/>
        <v>BT-33325133</v>
      </c>
      <c r="B30" s="6">
        <v>33325133</v>
      </c>
      <c r="C30" s="1" t="s">
        <v>28</v>
      </c>
      <c r="D30" s="12">
        <f>INT(3474*(1-0.05))</f>
        <v>3300</v>
      </c>
      <c r="E30" s="12">
        <v>3729</v>
      </c>
      <c r="F30" s="12">
        <v>3878</v>
      </c>
      <c r="G30" s="12">
        <v>4110</v>
      </c>
      <c r="H30" s="12">
        <v>4397</v>
      </c>
      <c r="I30" s="12">
        <v>4704</v>
      </c>
      <c r="J30" s="1">
        <v>0</v>
      </c>
    </row>
    <row r="31" spans="1:12" ht="12.95" customHeight="1" x14ac:dyDescent="0.2">
      <c r="A31" s="7" t="str">
        <f t="shared" si="1"/>
        <v>BT-44032765</v>
      </c>
      <c r="B31" s="6">
        <v>44032765</v>
      </c>
      <c r="C31" s="1" t="s">
        <v>26</v>
      </c>
      <c r="D31" s="13">
        <f>INT(1177*(1-0.1))</f>
        <v>1059</v>
      </c>
      <c r="E31" s="13">
        <v>1101</v>
      </c>
      <c r="F31" s="13">
        <f>INT(E31*(1+0.11))</f>
        <v>1222</v>
      </c>
      <c r="G31" s="13">
        <f>INT(F31*(1+0.11))</f>
        <v>1356</v>
      </c>
      <c r="H31" s="13">
        <v>1437</v>
      </c>
      <c r="I31" s="13">
        <v>1566</v>
      </c>
      <c r="J31" s="1">
        <v>1</v>
      </c>
    </row>
    <row r="32" spans="1:12" ht="12.95" customHeight="1" x14ac:dyDescent="0.2">
      <c r="A32" s="7" t="str">
        <f t="shared" si="1"/>
        <v>BT-97561262</v>
      </c>
      <c r="B32" s="6">
        <v>97561262</v>
      </c>
      <c r="C32" s="1" t="s">
        <v>11</v>
      </c>
      <c r="D32" s="12">
        <f>INT(3280*(1-0.1))</f>
        <v>2952</v>
      </c>
      <c r="E32" s="12">
        <v>3335</v>
      </c>
      <c r="F32" s="12">
        <f>INT(E32*(1+0.03))</f>
        <v>3435</v>
      </c>
      <c r="G32" s="12">
        <v>3709</v>
      </c>
      <c r="H32" s="12">
        <v>4116</v>
      </c>
      <c r="I32" s="12">
        <v>4321</v>
      </c>
      <c r="J32" s="1">
        <v>0</v>
      </c>
    </row>
    <row r="33" spans="1:10" ht="12.95" customHeight="1" x14ac:dyDescent="0.2">
      <c r="A33" s="7" t="str">
        <f t="shared" si="1"/>
        <v>BV-84383732</v>
      </c>
      <c r="B33" s="6">
        <v>84383732</v>
      </c>
      <c r="C33" s="1" t="s">
        <v>30</v>
      </c>
      <c r="D33" s="13">
        <v>889</v>
      </c>
      <c r="E33" s="13">
        <f>INT(D33*(1+0.06))</f>
        <v>942</v>
      </c>
      <c r="F33" s="13">
        <v>970</v>
      </c>
      <c r="G33" s="13">
        <f>INT(F33*(1+0.04))</f>
        <v>1008</v>
      </c>
      <c r="H33" s="13">
        <v>1108</v>
      </c>
      <c r="I33" s="13">
        <v>1229</v>
      </c>
      <c r="J33" s="1">
        <v>1</v>
      </c>
    </row>
    <row r="34" spans="1:10" ht="12.95" customHeight="1" x14ac:dyDescent="0.2">
      <c r="A34" s="7" t="str">
        <f t="shared" si="1"/>
        <v>CA-10992330</v>
      </c>
      <c r="B34" s="6">
        <v>10992330</v>
      </c>
      <c r="C34" s="1" t="s">
        <v>36</v>
      </c>
      <c r="D34" s="12">
        <f>INT(743*(1-0.06))</f>
        <v>698</v>
      </c>
      <c r="E34" s="12">
        <v>746</v>
      </c>
      <c r="F34" s="12">
        <v>768</v>
      </c>
      <c r="G34" s="12">
        <v>852</v>
      </c>
      <c r="H34" s="12">
        <v>886</v>
      </c>
      <c r="I34" s="12">
        <v>1001</v>
      </c>
      <c r="J34" s="1">
        <v>0</v>
      </c>
    </row>
    <row r="35" spans="1:10" ht="12.95" customHeight="1" x14ac:dyDescent="0.2">
      <c r="A35" s="7" t="str">
        <f t="shared" si="1"/>
        <v>CA-68159297</v>
      </c>
      <c r="B35" s="6">
        <v>68159297</v>
      </c>
      <c r="C35" s="1" t="s">
        <v>41</v>
      </c>
      <c r="D35" s="13">
        <v>3884</v>
      </c>
      <c r="E35" s="13">
        <v>4388</v>
      </c>
      <c r="F35" s="13">
        <v>4695</v>
      </c>
      <c r="G35" s="13">
        <f>INT(F35*(1+0.11))</f>
        <v>5211</v>
      </c>
      <c r="H35" s="13">
        <f>INT(G35*(1+0.08))</f>
        <v>5627</v>
      </c>
      <c r="I35" s="13">
        <v>6245</v>
      </c>
      <c r="J35" s="1">
        <v>1</v>
      </c>
    </row>
    <row r="36" spans="1:10" ht="12.95" customHeight="1" x14ac:dyDescent="0.2">
      <c r="A36" s="7" t="str">
        <f t="shared" si="1"/>
        <v>CC-47600827</v>
      </c>
      <c r="B36" s="6">
        <v>47600827</v>
      </c>
      <c r="C36" s="1" t="s">
        <v>33</v>
      </c>
      <c r="D36" s="12">
        <v>4032</v>
      </c>
      <c r="E36" s="12" t="s">
        <v>402</v>
      </c>
      <c r="F36" s="12" t="s">
        <v>402</v>
      </c>
      <c r="G36" s="12">
        <v>5363</v>
      </c>
      <c r="H36" s="12">
        <v>5631</v>
      </c>
      <c r="I36" s="12">
        <f>INT(H36*(1+0.06))</f>
        <v>5968</v>
      </c>
      <c r="J36" s="1">
        <v>0</v>
      </c>
    </row>
    <row r="37" spans="1:10" ht="12.95" customHeight="1" x14ac:dyDescent="0.2">
      <c r="A37" s="7" t="str">
        <f t="shared" si="1"/>
        <v>CE-43847832</v>
      </c>
      <c r="B37" s="6">
        <v>43847832</v>
      </c>
      <c r="C37" s="1" t="s">
        <v>39</v>
      </c>
      <c r="D37" s="13">
        <v>4066</v>
      </c>
      <c r="E37" s="13">
        <v>4431</v>
      </c>
      <c r="F37" s="13">
        <v>4918</v>
      </c>
      <c r="G37" s="13">
        <f>INT(F37*(1+0.05))</f>
        <v>5163</v>
      </c>
      <c r="H37" s="13">
        <v>5317</v>
      </c>
      <c r="I37" s="13">
        <v>5582</v>
      </c>
      <c r="J37" s="1">
        <v>1</v>
      </c>
    </row>
    <row r="38" spans="1:10" ht="12.95" customHeight="1" x14ac:dyDescent="0.2">
      <c r="A38" s="7" t="str">
        <f t="shared" si="1"/>
        <v>CG-71074619</v>
      </c>
      <c r="B38" s="6">
        <v>71074619</v>
      </c>
      <c r="C38" s="1" t="s">
        <v>35</v>
      </c>
      <c r="D38" s="12">
        <f>INT(3025*(1-0.13))</f>
        <v>2631</v>
      </c>
      <c r="E38" s="12">
        <f>INT(D38*(1+0.12))</f>
        <v>2946</v>
      </c>
      <c r="F38" s="12">
        <v>3152</v>
      </c>
      <c r="G38" s="12">
        <v>3309</v>
      </c>
      <c r="H38" s="12">
        <v>3408</v>
      </c>
      <c r="I38" s="12">
        <v>3680</v>
      </c>
      <c r="J38" s="1">
        <v>0</v>
      </c>
    </row>
    <row r="39" spans="1:10" ht="12.95" customHeight="1" x14ac:dyDescent="0.2">
      <c r="A39" s="7" t="str">
        <f t="shared" si="1"/>
        <v>CH-78842923</v>
      </c>
      <c r="B39" s="6">
        <v>78842923</v>
      </c>
      <c r="C39" s="1" t="s">
        <v>42</v>
      </c>
      <c r="D39" s="13">
        <f>INT(1904*(1-0.07))</f>
        <v>1770</v>
      </c>
      <c r="E39" s="13">
        <v>1911</v>
      </c>
      <c r="F39" s="13">
        <v>2025</v>
      </c>
      <c r="G39" s="13">
        <f>INT(F39*(1+0.09))</f>
        <v>2207</v>
      </c>
      <c r="H39" s="13">
        <v>2295</v>
      </c>
      <c r="I39" s="13">
        <v>2524</v>
      </c>
      <c r="J39" s="1">
        <v>1</v>
      </c>
    </row>
    <row r="40" spans="1:10" ht="12.95" customHeight="1" x14ac:dyDescent="0.2">
      <c r="A40" s="7" t="str">
        <f t="shared" si="1"/>
        <v>CI-96108065</v>
      </c>
      <c r="B40" s="6">
        <v>96108065</v>
      </c>
      <c r="C40" s="1" t="s">
        <v>43</v>
      </c>
      <c r="D40" s="12">
        <v>2917</v>
      </c>
      <c r="E40" s="12">
        <v>3150</v>
      </c>
      <c r="F40" s="12">
        <v>3528</v>
      </c>
      <c r="G40" s="12">
        <v>3986</v>
      </c>
      <c r="H40" s="12">
        <f>INT(G40*(1+0.11))</f>
        <v>4424</v>
      </c>
      <c r="I40" s="12">
        <v>4954</v>
      </c>
      <c r="J40" s="1">
        <v>0</v>
      </c>
    </row>
    <row r="41" spans="1:10" ht="12.95" customHeight="1" x14ac:dyDescent="0.2">
      <c r="A41" s="7" t="str">
        <f t="shared" si="1"/>
        <v>CK-95144468</v>
      </c>
      <c r="B41" s="6">
        <v>95144468</v>
      </c>
      <c r="C41" s="1" t="s">
        <v>34</v>
      </c>
      <c r="D41" s="13">
        <v>3129</v>
      </c>
      <c r="E41" s="13">
        <v>3285</v>
      </c>
      <c r="F41" s="13">
        <v>3514</v>
      </c>
      <c r="G41" s="13">
        <v>3724</v>
      </c>
      <c r="H41" s="13">
        <v>4059</v>
      </c>
      <c r="I41" s="13">
        <v>4343</v>
      </c>
      <c r="J41" s="1">
        <v>1</v>
      </c>
    </row>
    <row r="42" spans="1:10" ht="12.95" customHeight="1" x14ac:dyDescent="0.2">
      <c r="A42" s="7" t="str">
        <f t="shared" si="1"/>
        <v>CM-74148739</v>
      </c>
      <c r="B42" s="6">
        <v>74148739</v>
      </c>
      <c r="C42" s="1" t="s">
        <v>38</v>
      </c>
      <c r="D42" s="12">
        <f>INT(2785*(1-0.06))</f>
        <v>2617</v>
      </c>
      <c r="E42" s="12">
        <v>2957</v>
      </c>
      <c r="F42" s="12">
        <v>3075</v>
      </c>
      <c r="G42" s="12">
        <f>INT(F42*(1+0.12))</f>
        <v>3444</v>
      </c>
      <c r="H42" s="12">
        <v>3857</v>
      </c>
      <c r="I42" s="12">
        <v>4358</v>
      </c>
      <c r="J42" s="1">
        <v>0</v>
      </c>
    </row>
    <row r="43" spans="1:10" ht="12.95" customHeight="1" x14ac:dyDescent="0.2">
      <c r="A43" s="7" t="str">
        <f t="shared" si="1"/>
        <v>CR-50915249</v>
      </c>
      <c r="B43" s="6">
        <v>50915249</v>
      </c>
      <c r="C43" s="1" t="s">
        <v>45</v>
      </c>
      <c r="D43" s="13">
        <f>INT(3163*(1-0.12))</f>
        <v>2783</v>
      </c>
      <c r="E43" s="13">
        <v>3144</v>
      </c>
      <c r="F43" s="13">
        <f>INT(E43*(1+0.12))</f>
        <v>3521</v>
      </c>
      <c r="G43" s="13">
        <v>3802</v>
      </c>
      <c r="H43" s="13">
        <v>4296</v>
      </c>
      <c r="I43" s="13">
        <v>4424</v>
      </c>
      <c r="J43" s="1">
        <v>1</v>
      </c>
    </row>
    <row r="44" spans="1:10" ht="12.95" customHeight="1" x14ac:dyDescent="0.2">
      <c r="A44" s="7" t="str">
        <f t="shared" si="1"/>
        <v>CR-88840477</v>
      </c>
      <c r="B44" s="6">
        <v>88840477</v>
      </c>
      <c r="C44" s="1" t="s">
        <v>44</v>
      </c>
      <c r="D44" s="12">
        <f>INT(1992*(1-0.12))</f>
        <v>1752</v>
      </c>
      <c r="E44" s="12">
        <v>1874</v>
      </c>
      <c r="F44" s="12">
        <v>2042</v>
      </c>
      <c r="G44" s="12">
        <v>2164</v>
      </c>
      <c r="H44" s="12">
        <v>2337</v>
      </c>
      <c r="I44" s="12">
        <v>2430</v>
      </c>
      <c r="J44" s="1">
        <v>0</v>
      </c>
    </row>
    <row r="45" spans="1:10" ht="12.95" customHeight="1" x14ac:dyDescent="0.2">
      <c r="A45" s="7" t="str">
        <f t="shared" si="1"/>
        <v>CV-41796508</v>
      </c>
      <c r="B45" s="6">
        <v>41796508</v>
      </c>
      <c r="C45" s="1" t="s">
        <v>37</v>
      </c>
      <c r="D45" s="13">
        <f>INT(1508*(1-0.07))</f>
        <v>1402</v>
      </c>
      <c r="E45" s="13">
        <v>1500</v>
      </c>
      <c r="F45" s="13">
        <v>1680</v>
      </c>
      <c r="G45" s="13">
        <v>1864</v>
      </c>
      <c r="H45" s="13">
        <v>1975</v>
      </c>
      <c r="I45" s="13">
        <f>INT(H45*(1+0.04))</f>
        <v>2054</v>
      </c>
      <c r="J45" s="1">
        <v>1</v>
      </c>
    </row>
    <row r="46" spans="1:10" ht="12.95" customHeight="1" x14ac:dyDescent="0.2">
      <c r="A46" s="7" t="str">
        <f t="shared" si="1"/>
        <v>CS-88808302</v>
      </c>
      <c r="B46" s="6">
        <v>88808302</v>
      </c>
      <c r="C46" s="1" t="s">
        <v>40</v>
      </c>
      <c r="D46" s="12">
        <f>INT(2335*(1-0.1))</f>
        <v>2101</v>
      </c>
      <c r="E46" s="12">
        <v>2206</v>
      </c>
      <c r="F46" s="12">
        <f>INT(E46*(1+0.09))</f>
        <v>2404</v>
      </c>
      <c r="G46" s="12">
        <v>2596</v>
      </c>
      <c r="H46" s="12">
        <v>2829</v>
      </c>
      <c r="I46" s="12">
        <v>2970</v>
      </c>
      <c r="J46" s="1">
        <v>0</v>
      </c>
    </row>
    <row r="47" spans="1:10" ht="12.95" customHeight="1" x14ac:dyDescent="0.2">
      <c r="A47" s="7" t="str">
        <f t="shared" si="1"/>
        <v>DE-66130712</v>
      </c>
      <c r="B47" s="6">
        <v>66130712</v>
      </c>
      <c r="C47" s="1" t="s">
        <v>46</v>
      </c>
      <c r="D47" s="13">
        <f>INT(2857*(1-0.1))</f>
        <v>2571</v>
      </c>
      <c r="E47" s="13">
        <f>INT(D47*(1+0.04))</f>
        <v>2673</v>
      </c>
      <c r="F47" s="13">
        <f>INT(E47*(1+0.09))</f>
        <v>2913</v>
      </c>
      <c r="G47" s="13">
        <f>INT(F47*(1+0.04))</f>
        <v>3029</v>
      </c>
      <c r="H47" s="13">
        <v>3422</v>
      </c>
      <c r="I47" s="13">
        <v>3764</v>
      </c>
      <c r="J47" s="1">
        <v>1</v>
      </c>
    </row>
    <row r="48" spans="1:10" ht="12.95" customHeight="1" x14ac:dyDescent="0.2">
      <c r="A48" s="7" t="str">
        <f t="shared" si="1"/>
        <v>DF-59956938</v>
      </c>
      <c r="B48" s="6">
        <v>59956938</v>
      </c>
      <c r="C48" s="1" t="s">
        <v>47</v>
      </c>
      <c r="D48" s="12">
        <f>INT(3847*(1-0.08))</f>
        <v>3539</v>
      </c>
      <c r="E48" s="12">
        <v>3715</v>
      </c>
      <c r="F48" s="12">
        <v>3937</v>
      </c>
      <c r="G48" s="12">
        <v>4291</v>
      </c>
      <c r="H48" s="12">
        <f>INT(G48*(1+0.12))</f>
        <v>4805</v>
      </c>
      <c r="I48" s="12">
        <v>5237</v>
      </c>
      <c r="J48" s="1">
        <v>0</v>
      </c>
    </row>
    <row r="49" spans="1:10" ht="12.95" customHeight="1" x14ac:dyDescent="0.2">
      <c r="A49" s="7" t="str">
        <f t="shared" si="1"/>
        <v>DF-68961125</v>
      </c>
      <c r="B49" s="6">
        <v>68961125</v>
      </c>
      <c r="C49" s="1" t="s">
        <v>48</v>
      </c>
      <c r="D49" s="13">
        <f>INT(3533*(1-0.04))</f>
        <v>3391</v>
      </c>
      <c r="E49" s="13">
        <f>INT(D49*(1+0.1))</f>
        <v>3730</v>
      </c>
      <c r="F49" s="13">
        <v>3916</v>
      </c>
      <c r="G49" s="13">
        <f>INT(F49*(1+0.05))</f>
        <v>4111</v>
      </c>
      <c r="H49" s="13">
        <v>4316</v>
      </c>
      <c r="I49" s="13">
        <f>INT(H49*(1+0.11))</f>
        <v>4790</v>
      </c>
      <c r="J49" s="1">
        <v>1</v>
      </c>
    </row>
    <row r="50" spans="1:10" ht="12.95" customHeight="1" x14ac:dyDescent="0.2">
      <c r="A50" s="7" t="str">
        <f t="shared" si="1"/>
        <v>DG-39555002</v>
      </c>
      <c r="B50" s="6">
        <v>39555002</v>
      </c>
      <c r="C50" s="1" t="s">
        <v>52</v>
      </c>
      <c r="D50" s="12">
        <f>INT(4113*(1-0.03))</f>
        <v>3989</v>
      </c>
      <c r="E50" s="12">
        <v>4348</v>
      </c>
      <c r="F50" s="12">
        <f>INT(E50*(1+0.03))</f>
        <v>4478</v>
      </c>
      <c r="G50" s="12">
        <v>4791</v>
      </c>
      <c r="H50" s="12">
        <v>5174</v>
      </c>
      <c r="I50" s="12">
        <v>5329</v>
      </c>
      <c r="J50" s="1">
        <v>0</v>
      </c>
    </row>
    <row r="51" spans="1:10" ht="12.95" customHeight="1" x14ac:dyDescent="0.2">
      <c r="A51" s="7" t="str">
        <f t="shared" si="1"/>
        <v>DJ-86905119</v>
      </c>
      <c r="B51" s="6">
        <v>86905119</v>
      </c>
      <c r="C51" s="1" t="s">
        <v>49</v>
      </c>
      <c r="D51" s="13">
        <f>INT(2172*(1-0.13))</f>
        <v>1889</v>
      </c>
      <c r="E51" s="13">
        <f>INT(D51*(1+0.09))</f>
        <v>2059</v>
      </c>
      <c r="F51" s="13">
        <v>2161</v>
      </c>
      <c r="G51" s="13">
        <v>2290</v>
      </c>
      <c r="H51" s="13">
        <f>INT(G51*(1+0.12))</f>
        <v>2564</v>
      </c>
      <c r="I51" s="13">
        <f>INT(H51*(1+0.09))</f>
        <v>2794</v>
      </c>
      <c r="J51" s="1">
        <v>1</v>
      </c>
    </row>
    <row r="52" spans="1:10" ht="12.95" customHeight="1" x14ac:dyDescent="0.2">
      <c r="A52" s="7" t="str">
        <f t="shared" si="1"/>
        <v>DK-49113261</v>
      </c>
      <c r="B52" s="6">
        <v>49113261</v>
      </c>
      <c r="C52" s="1" t="s">
        <v>53</v>
      </c>
      <c r="D52" s="12">
        <v>518</v>
      </c>
      <c r="E52" s="12">
        <v>543</v>
      </c>
      <c r="F52" s="12">
        <f>INT(E52*(1+0.09))</f>
        <v>591</v>
      </c>
      <c r="G52" s="12">
        <f>INT(F52*(1+0.09))</f>
        <v>644</v>
      </c>
      <c r="H52" s="12">
        <f>INT(G52*(1+0.04))</f>
        <v>669</v>
      </c>
      <c r="I52" s="12">
        <v>735</v>
      </c>
      <c r="J52" s="1">
        <v>0</v>
      </c>
    </row>
    <row r="53" spans="1:10" ht="12.95" customHeight="1" x14ac:dyDescent="0.2">
      <c r="A53" s="7" t="str">
        <f t="shared" si="1"/>
        <v>DM-47329249</v>
      </c>
      <c r="B53" s="6">
        <v>47329249</v>
      </c>
      <c r="C53" s="1" t="s">
        <v>51</v>
      </c>
      <c r="D53" s="13">
        <f>INT(3125*(1-0.13))</f>
        <v>2718</v>
      </c>
      <c r="E53" s="13">
        <v>2989</v>
      </c>
      <c r="F53" s="13">
        <v>3078</v>
      </c>
      <c r="G53" s="13">
        <f>INT(F53*(1+0.07))</f>
        <v>3293</v>
      </c>
      <c r="H53" s="13">
        <v>3688</v>
      </c>
      <c r="I53" s="13">
        <v>3909</v>
      </c>
      <c r="J53" s="1">
        <v>1</v>
      </c>
    </row>
    <row r="54" spans="1:10" ht="12.95" customHeight="1" x14ac:dyDescent="0.2">
      <c r="A54" s="7" t="str">
        <f t="shared" si="1"/>
        <v>DP-27635418</v>
      </c>
      <c r="B54" s="6">
        <v>27635418</v>
      </c>
      <c r="C54" s="1" t="s">
        <v>54</v>
      </c>
      <c r="D54" s="12">
        <f>INT(1618*(1-0.12))</f>
        <v>1423</v>
      </c>
      <c r="E54" s="12">
        <v>1579</v>
      </c>
      <c r="F54" s="12">
        <f>INT(E54*(1+0.1))</f>
        <v>1736</v>
      </c>
      <c r="G54" s="12">
        <f>INT(F54*(1+0.12))</f>
        <v>1944</v>
      </c>
      <c r="H54" s="12">
        <v>2060</v>
      </c>
      <c r="I54" s="12">
        <v>2286</v>
      </c>
      <c r="J54" s="1">
        <v>0</v>
      </c>
    </row>
    <row r="55" spans="1:10" ht="12.95" customHeight="1" x14ac:dyDescent="0.2">
      <c r="A55" s="7" t="str">
        <f t="shared" si="1"/>
        <v>DR-51990909</v>
      </c>
      <c r="B55" s="6">
        <v>51990909</v>
      </c>
      <c r="C55" s="1" t="s">
        <v>50</v>
      </c>
      <c r="D55" s="13">
        <f>INT(2184*(1-0.08))</f>
        <v>2009</v>
      </c>
      <c r="E55" s="13">
        <v>2270</v>
      </c>
      <c r="F55" s="13">
        <v>2519</v>
      </c>
      <c r="G55" s="13">
        <f>INT(F55*(1+0.12))</f>
        <v>2821</v>
      </c>
      <c r="H55" s="13">
        <f>INT(G55*(1+0.11))</f>
        <v>3131</v>
      </c>
      <c r="I55" s="13">
        <v>3506</v>
      </c>
      <c r="J55" s="1">
        <v>1</v>
      </c>
    </row>
    <row r="56" spans="1:10" ht="12.95" customHeight="1" x14ac:dyDescent="0.2">
      <c r="A56" s="7" t="str">
        <f t="shared" si="1"/>
        <v>DR-84925537</v>
      </c>
      <c r="B56" s="6">
        <v>84925537</v>
      </c>
      <c r="C56" s="1" t="s">
        <v>55</v>
      </c>
      <c r="D56" s="12">
        <f>INT(1550*(1-0.1))</f>
        <v>1395</v>
      </c>
      <c r="E56" s="12">
        <f>INT(D56*(1+0.04))</f>
        <v>1450</v>
      </c>
      <c r="F56" s="12">
        <f>INT(E56*(1+0.11))</f>
        <v>1609</v>
      </c>
      <c r="G56" s="12">
        <v>1705</v>
      </c>
      <c r="H56" s="12">
        <v>1926</v>
      </c>
      <c r="I56" s="12">
        <v>2176</v>
      </c>
      <c r="J56" s="1">
        <v>0</v>
      </c>
    </row>
    <row r="57" spans="1:10" ht="12.95" customHeight="1" x14ac:dyDescent="0.2">
      <c r="A57" s="7" t="str">
        <f t="shared" si="1"/>
        <v>EA-66282909</v>
      </c>
      <c r="B57" s="6">
        <v>66282909</v>
      </c>
      <c r="C57" s="1" t="s">
        <v>61</v>
      </c>
      <c r="D57" s="13">
        <v>1308</v>
      </c>
      <c r="E57" s="13">
        <v>1399</v>
      </c>
      <c r="F57" s="13">
        <v>1566</v>
      </c>
      <c r="G57" s="13">
        <v>1675</v>
      </c>
      <c r="H57" s="13">
        <v>1892</v>
      </c>
      <c r="I57" s="13">
        <v>2119</v>
      </c>
      <c r="J57" s="1">
        <v>1</v>
      </c>
    </row>
    <row r="58" spans="1:10" ht="12.95" customHeight="1" x14ac:dyDescent="0.2">
      <c r="A58" s="7" t="str">
        <f t="shared" si="1"/>
        <v>EF-27775972</v>
      </c>
      <c r="B58" s="6">
        <v>27775972</v>
      </c>
      <c r="C58" s="1" t="s">
        <v>57</v>
      </c>
      <c r="D58" s="12">
        <v>1741</v>
      </c>
      <c r="E58" s="12">
        <v>1967</v>
      </c>
      <c r="F58" s="12">
        <v>2026</v>
      </c>
      <c r="G58" s="12">
        <f>INT(F58*(1+0.05))</f>
        <v>2127</v>
      </c>
      <c r="H58" s="12">
        <f>INT(G58*(1+0.13))</f>
        <v>2403</v>
      </c>
      <c r="I58" s="12">
        <v>2499</v>
      </c>
      <c r="J58" s="1">
        <v>0</v>
      </c>
    </row>
    <row r="59" spans="1:10" ht="12.95" customHeight="1" x14ac:dyDescent="0.2">
      <c r="A59" s="7" t="str">
        <f t="shared" si="1"/>
        <v>EG-46440517</v>
      </c>
      <c r="B59" s="6">
        <v>46440517</v>
      </c>
      <c r="C59" s="1" t="s">
        <v>58</v>
      </c>
      <c r="D59" s="13">
        <f>INT(4016*(1-0.1))</f>
        <v>3614</v>
      </c>
      <c r="E59" s="13">
        <f>INT(D59*(1+0.1))</f>
        <v>3975</v>
      </c>
      <c r="F59" s="13">
        <v>4213</v>
      </c>
      <c r="G59" s="13">
        <f>INT(F59*(1+0.06))</f>
        <v>4465</v>
      </c>
      <c r="H59" s="13">
        <v>4866</v>
      </c>
      <c r="I59" s="13">
        <v>5060</v>
      </c>
      <c r="J59" s="1">
        <v>1</v>
      </c>
    </row>
    <row r="60" spans="1:10" ht="12.95" customHeight="1" x14ac:dyDescent="0.2">
      <c r="A60" s="7" t="str">
        <f t="shared" si="1"/>
        <v>EJ-63154728</v>
      </c>
      <c r="B60" s="6">
        <v>63154728</v>
      </c>
      <c r="C60" s="1" t="s">
        <v>56</v>
      </c>
      <c r="D60" s="12">
        <f>INT(964*(1-0.08))</f>
        <v>886</v>
      </c>
      <c r="E60" s="12" t="s">
        <v>402</v>
      </c>
      <c r="F60" s="12">
        <v>975</v>
      </c>
      <c r="G60" s="12">
        <f>INT(F60*(1+0.12))</f>
        <v>1092</v>
      </c>
      <c r="H60" s="12">
        <f>INT(G60*(1+0.13))</f>
        <v>1233</v>
      </c>
      <c r="I60" s="12">
        <f>INT(H60*(1+0.12))</f>
        <v>1380</v>
      </c>
      <c r="J60" s="1">
        <v>0</v>
      </c>
    </row>
    <row r="61" spans="1:10" ht="12.95" customHeight="1" x14ac:dyDescent="0.2">
      <c r="A61" s="7" t="str">
        <f t="shared" si="1"/>
        <v>EM-14834139</v>
      </c>
      <c r="B61" s="6">
        <v>14834139</v>
      </c>
      <c r="C61" s="1" t="s">
        <v>60</v>
      </c>
      <c r="D61" s="13">
        <f>INT(2223*(1-0.12))</f>
        <v>1956</v>
      </c>
      <c r="E61" s="13">
        <v>2210</v>
      </c>
      <c r="F61" s="13">
        <f>INT(E61*(1+0.13))</f>
        <v>2497</v>
      </c>
      <c r="G61" s="13">
        <v>2671</v>
      </c>
      <c r="H61" s="13">
        <v>2991</v>
      </c>
      <c r="I61" s="13">
        <f>INT(H61*(1+0.03))</f>
        <v>3080</v>
      </c>
      <c r="J61" s="1">
        <v>1</v>
      </c>
    </row>
    <row r="62" spans="1:10" ht="12.95" customHeight="1" x14ac:dyDescent="0.2">
      <c r="A62" s="7" t="str">
        <f t="shared" si="1"/>
        <v>EM-35133792</v>
      </c>
      <c r="B62" s="6">
        <v>35133792</v>
      </c>
      <c r="C62" s="1" t="s">
        <v>62</v>
      </c>
      <c r="D62" s="12">
        <f>INT(2722*(1-0.04))</f>
        <v>2613</v>
      </c>
      <c r="E62" s="12">
        <f>INT(D62*(1+0.04))</f>
        <v>2717</v>
      </c>
      <c r="F62" s="12">
        <v>2907</v>
      </c>
      <c r="G62" s="12">
        <v>3110</v>
      </c>
      <c r="H62" s="12">
        <v>3389</v>
      </c>
      <c r="I62" s="12">
        <f>INT(H62*(1+0.03))</f>
        <v>3490</v>
      </c>
      <c r="J62" s="1">
        <v>0</v>
      </c>
    </row>
    <row r="63" spans="1:10" ht="12.95" customHeight="1" x14ac:dyDescent="0.2">
      <c r="A63" s="7" t="str">
        <f t="shared" si="1"/>
        <v>ER-63881222</v>
      </c>
      <c r="B63" s="6">
        <v>63881222</v>
      </c>
      <c r="C63" s="1" t="s">
        <v>59</v>
      </c>
      <c r="D63" s="13">
        <v>2234</v>
      </c>
      <c r="E63" s="13">
        <v>2457</v>
      </c>
      <c r="F63" s="13">
        <v>2678</v>
      </c>
      <c r="G63" s="13">
        <f>INT(F63*(1+0.09))</f>
        <v>2919</v>
      </c>
      <c r="H63" s="13">
        <f>INT(G63*(1+0.1))</f>
        <v>3210</v>
      </c>
      <c r="I63" s="13">
        <f>INT(H63*(1+0.09))</f>
        <v>3498</v>
      </c>
      <c r="J63" s="1">
        <v>1</v>
      </c>
    </row>
    <row r="64" spans="1:10" ht="12.95" customHeight="1" x14ac:dyDescent="0.2">
      <c r="A64" s="7" t="str">
        <f t="shared" si="1"/>
        <v>FA-28082001</v>
      </c>
      <c r="B64" s="6">
        <v>28082001</v>
      </c>
      <c r="C64" s="1" t="s">
        <v>74</v>
      </c>
      <c r="D64" s="12">
        <v>706</v>
      </c>
      <c r="E64" s="12">
        <v>734</v>
      </c>
      <c r="F64" s="12">
        <f>INT(E64*(1+0.05))</f>
        <v>770</v>
      </c>
      <c r="G64" s="12">
        <v>793</v>
      </c>
      <c r="H64" s="12">
        <f>INT(G64*(1+0.03))</f>
        <v>816</v>
      </c>
      <c r="I64" s="12">
        <f>INT(H64*(1+0.04))</f>
        <v>848</v>
      </c>
      <c r="J64" s="1">
        <v>0</v>
      </c>
    </row>
    <row r="65" spans="1:10" ht="12.95" customHeight="1" x14ac:dyDescent="0.2">
      <c r="A65" s="7" t="str">
        <f t="shared" si="1"/>
        <v>FB-53706606</v>
      </c>
      <c r="B65" s="6">
        <v>53706606</v>
      </c>
      <c r="C65" s="1" t="s">
        <v>72</v>
      </c>
      <c r="D65" s="13">
        <v>1520</v>
      </c>
      <c r="E65" s="13">
        <v>1702</v>
      </c>
      <c r="F65" s="13">
        <f>INT(E65*(1+0.06))</f>
        <v>1804</v>
      </c>
      <c r="G65" s="13">
        <v>1948</v>
      </c>
      <c r="H65" s="13">
        <v>2064</v>
      </c>
      <c r="I65" s="13">
        <v>2146</v>
      </c>
      <c r="J65" s="1">
        <v>1</v>
      </c>
    </row>
    <row r="66" spans="1:10" ht="12.95" customHeight="1" x14ac:dyDescent="0.2">
      <c r="A66" s="7" t="str">
        <f t="shared" ref="A66:A129" si="2">LEFT(TRIM(C66))&amp;MID(TRIM(C66),SEARCH(CHAR(32),TRIM(C66))+1,1)&amp;"-"&amp;B66</f>
        <v>FI-16193134</v>
      </c>
      <c r="B66" s="6">
        <v>16193134</v>
      </c>
      <c r="C66" s="1" t="s">
        <v>68</v>
      </c>
      <c r="D66" s="12">
        <v>3645</v>
      </c>
      <c r="E66" s="12">
        <v>3936</v>
      </c>
      <c r="F66" s="12">
        <v>4290</v>
      </c>
      <c r="G66" s="12">
        <v>4504</v>
      </c>
      <c r="H66" s="12">
        <v>4999</v>
      </c>
      <c r="I66" s="12">
        <f>INT(H66*(1+0.11))</f>
        <v>5548</v>
      </c>
      <c r="J66" s="1">
        <v>0</v>
      </c>
    </row>
    <row r="67" spans="1:10" ht="12.95" customHeight="1" x14ac:dyDescent="0.2">
      <c r="A67" s="7" t="str">
        <f t="shared" si="2"/>
        <v>FJ-28708824</v>
      </c>
      <c r="B67" s="6">
        <v>28708824</v>
      </c>
      <c r="C67" s="1" t="s">
        <v>65</v>
      </c>
      <c r="D67" s="13">
        <f>INT(3607*(1-0.1))</f>
        <v>3246</v>
      </c>
      <c r="E67" s="13">
        <v>3667</v>
      </c>
      <c r="F67" s="13">
        <v>3777</v>
      </c>
      <c r="G67" s="13">
        <f>INT(F67*(1+0.06))</f>
        <v>4003</v>
      </c>
      <c r="H67" s="13">
        <v>4243</v>
      </c>
      <c r="I67" s="13">
        <v>4582</v>
      </c>
      <c r="J67" s="1">
        <v>1</v>
      </c>
    </row>
    <row r="68" spans="1:10" ht="12.95" customHeight="1" x14ac:dyDescent="0.2">
      <c r="A68" s="7" t="str">
        <f t="shared" si="2"/>
        <v>FK-11877513</v>
      </c>
      <c r="B68" s="6">
        <v>11877513</v>
      </c>
      <c r="C68" s="1" t="s">
        <v>67</v>
      </c>
      <c r="D68" s="12">
        <v>1841</v>
      </c>
      <c r="E68" s="12">
        <v>2080</v>
      </c>
      <c r="F68" s="12">
        <v>2350</v>
      </c>
      <c r="G68" s="12">
        <v>2632</v>
      </c>
      <c r="H68" s="12">
        <v>2895</v>
      </c>
      <c r="I68" s="12">
        <v>3126</v>
      </c>
      <c r="J68" s="1">
        <v>0</v>
      </c>
    </row>
    <row r="69" spans="1:10" ht="12.95" customHeight="1" x14ac:dyDescent="0.2">
      <c r="A69" s="7" t="str">
        <f t="shared" si="2"/>
        <v>FK-19787190</v>
      </c>
      <c r="B69" s="6">
        <v>19787190</v>
      </c>
      <c r="C69" s="1" t="s">
        <v>69</v>
      </c>
      <c r="D69" s="13">
        <f>INT(3134*(1-0.06))</f>
        <v>2945</v>
      </c>
      <c r="E69" s="13">
        <v>3121</v>
      </c>
      <c r="F69" s="13">
        <v>3464</v>
      </c>
      <c r="G69" s="13">
        <v>3567</v>
      </c>
      <c r="H69" s="13">
        <f>INT(G69*(1+0.07))</f>
        <v>3816</v>
      </c>
      <c r="I69" s="13">
        <v>4273</v>
      </c>
      <c r="J69" s="1">
        <v>1</v>
      </c>
    </row>
    <row r="70" spans="1:10" ht="12.95" customHeight="1" x14ac:dyDescent="0.2">
      <c r="A70" s="7" t="str">
        <f t="shared" si="2"/>
        <v>FK-76766759</v>
      </c>
      <c r="B70" s="6">
        <v>76766759</v>
      </c>
      <c r="C70" s="1" t="s">
        <v>66</v>
      </c>
      <c r="D70" s="12">
        <v>667</v>
      </c>
      <c r="E70" s="12">
        <f>INT(D70*(1+0.11))</f>
        <v>740</v>
      </c>
      <c r="F70" s="12">
        <v>791</v>
      </c>
      <c r="G70" s="12">
        <f>INT(F70*(1+0.09))</f>
        <v>862</v>
      </c>
      <c r="H70" s="12">
        <v>913</v>
      </c>
      <c r="I70" s="12">
        <v>1022</v>
      </c>
      <c r="J70" s="1">
        <v>0</v>
      </c>
    </row>
    <row r="71" spans="1:10" ht="12.95" customHeight="1" x14ac:dyDescent="0.2">
      <c r="A71" s="7" t="str">
        <f t="shared" si="2"/>
        <v>FM-46342695</v>
      </c>
      <c r="B71" s="6">
        <v>46342695</v>
      </c>
      <c r="C71" s="1" t="s">
        <v>75</v>
      </c>
      <c r="D71" s="13">
        <f>INT(3839*(1-0.03))</f>
        <v>3723</v>
      </c>
      <c r="E71" s="13">
        <f>INT(D71*(1+0.05))</f>
        <v>3909</v>
      </c>
      <c r="F71" s="13">
        <v>4338</v>
      </c>
      <c r="G71" s="13">
        <f>INT(F71*(1+0.12))</f>
        <v>4858</v>
      </c>
      <c r="H71" s="13">
        <f>INT(G71*(1+0.05))</f>
        <v>5100</v>
      </c>
      <c r="I71" s="13">
        <f>INT(H71*(1+0.1))</f>
        <v>5610</v>
      </c>
      <c r="J71" s="1">
        <v>1</v>
      </c>
    </row>
    <row r="72" spans="1:10" ht="12.95" customHeight="1" x14ac:dyDescent="0.2">
      <c r="A72" s="7" t="str">
        <f t="shared" si="2"/>
        <v>FM-88839438</v>
      </c>
      <c r="B72" s="6">
        <v>88839438</v>
      </c>
      <c r="C72" s="1" t="s">
        <v>71</v>
      </c>
      <c r="D72" s="12">
        <v>1363</v>
      </c>
      <c r="E72" s="12">
        <v>1417</v>
      </c>
      <c r="F72" s="12">
        <v>1530</v>
      </c>
      <c r="G72" s="12">
        <v>1591</v>
      </c>
      <c r="H72" s="12">
        <f>INT(G72*(1+0.03))</f>
        <v>1638</v>
      </c>
      <c r="I72" s="12">
        <v>1687</v>
      </c>
      <c r="J72" s="1">
        <v>0</v>
      </c>
    </row>
    <row r="73" spans="1:10" ht="12.95" customHeight="1" x14ac:dyDescent="0.2">
      <c r="A73" s="7" t="str">
        <f t="shared" si="2"/>
        <v>FO-56730929</v>
      </c>
      <c r="B73" s="6">
        <v>56730929</v>
      </c>
      <c r="C73" s="1" t="s">
        <v>76</v>
      </c>
      <c r="D73" s="13">
        <f>INT(3418*(1-0.07))</f>
        <v>3178</v>
      </c>
      <c r="E73" s="13">
        <v>3273</v>
      </c>
      <c r="F73" s="13">
        <v>3403</v>
      </c>
      <c r="G73" s="13">
        <v>3777</v>
      </c>
      <c r="H73" s="13">
        <f>INT(G73*(1+0.12))</f>
        <v>4230</v>
      </c>
      <c r="I73" s="13">
        <v>4441</v>
      </c>
      <c r="J73" s="1">
        <v>1</v>
      </c>
    </row>
    <row r="74" spans="1:10" ht="12.95" customHeight="1" x14ac:dyDescent="0.2">
      <c r="A74" s="7" t="str">
        <f t="shared" si="2"/>
        <v>FS-16493235</v>
      </c>
      <c r="B74" s="6">
        <v>16493235</v>
      </c>
      <c r="C74" s="1" t="s">
        <v>70</v>
      </c>
      <c r="D74" s="12">
        <v>2980</v>
      </c>
      <c r="E74" s="12">
        <v>3248</v>
      </c>
      <c r="F74" s="12">
        <f>INT(E74*(1+0.09))</f>
        <v>3540</v>
      </c>
      <c r="G74" s="12">
        <f>INT(F74*(1+0.1))</f>
        <v>3894</v>
      </c>
      <c r="H74" s="12">
        <f>INT(G74*(1+0.13))</f>
        <v>4400</v>
      </c>
      <c r="I74" s="12">
        <v>4928</v>
      </c>
      <c r="J74" s="1">
        <v>0</v>
      </c>
    </row>
    <row r="75" spans="1:10" ht="12.95" customHeight="1" x14ac:dyDescent="0.2">
      <c r="A75" s="7" t="str">
        <f t="shared" si="2"/>
        <v>FT-65870364</v>
      </c>
      <c r="B75" s="6">
        <v>65870364</v>
      </c>
      <c r="C75" s="1" t="s">
        <v>63</v>
      </c>
      <c r="D75" s="13">
        <f>INT(1351*(1-0.07))</f>
        <v>1256</v>
      </c>
      <c r="E75" s="13">
        <v>1293</v>
      </c>
      <c r="F75" s="13">
        <v>1331</v>
      </c>
      <c r="G75" s="13">
        <f>INT(F75*(1+0.06))</f>
        <v>1410</v>
      </c>
      <c r="H75" s="13">
        <v>1579</v>
      </c>
      <c r="I75" s="13">
        <v>1784</v>
      </c>
      <c r="J75" s="1">
        <v>1</v>
      </c>
    </row>
    <row r="76" spans="1:10" ht="12.95" customHeight="1" x14ac:dyDescent="0.2">
      <c r="A76" s="7" t="str">
        <f t="shared" si="2"/>
        <v>FV-54110164</v>
      </c>
      <c r="B76" s="6">
        <v>54110164</v>
      </c>
      <c r="C76" s="1" t="s">
        <v>64</v>
      </c>
      <c r="D76" s="12">
        <v>3173</v>
      </c>
      <c r="E76" s="12">
        <v>3299</v>
      </c>
      <c r="F76" s="12">
        <v>3661</v>
      </c>
      <c r="G76" s="12">
        <v>3990</v>
      </c>
      <c r="H76" s="12">
        <v>4508</v>
      </c>
      <c r="I76" s="12">
        <f>INT(H76*(1+0.12))</f>
        <v>5048</v>
      </c>
      <c r="J76" s="1">
        <v>0</v>
      </c>
    </row>
    <row r="77" spans="1:10" ht="12.95" customHeight="1" x14ac:dyDescent="0.2">
      <c r="A77" s="7" t="str">
        <f t="shared" si="2"/>
        <v>FZ-14058054</v>
      </c>
      <c r="B77" s="6">
        <v>14058054</v>
      </c>
      <c r="C77" s="1" t="s">
        <v>73</v>
      </c>
      <c r="D77" s="13">
        <v>663</v>
      </c>
      <c r="E77" s="13">
        <f>INT(D77*(1+0.11))</f>
        <v>735</v>
      </c>
      <c r="F77" s="13">
        <v>757</v>
      </c>
      <c r="G77" s="13">
        <v>832</v>
      </c>
      <c r="H77" s="13">
        <v>906</v>
      </c>
      <c r="I77" s="13">
        <v>960</v>
      </c>
      <c r="J77" s="1">
        <v>1</v>
      </c>
    </row>
    <row r="78" spans="1:10" ht="12.95" customHeight="1" x14ac:dyDescent="0.2">
      <c r="A78" s="7" t="str">
        <f t="shared" si="2"/>
        <v>GA-43748529</v>
      </c>
      <c r="B78" s="6">
        <v>43748529</v>
      </c>
      <c r="C78" s="1" t="s">
        <v>78</v>
      </c>
      <c r="D78" s="12">
        <v>3759</v>
      </c>
      <c r="E78" s="12">
        <v>4247</v>
      </c>
      <c r="F78" s="12">
        <v>4416</v>
      </c>
      <c r="G78" s="12">
        <v>4901</v>
      </c>
      <c r="H78" s="12">
        <f>INT(G78*(1+0.12))</f>
        <v>5489</v>
      </c>
      <c r="I78" s="12">
        <f>INT(H78*(1+0.05))</f>
        <v>5763</v>
      </c>
      <c r="J78" s="1">
        <v>0</v>
      </c>
    </row>
    <row r="79" spans="1:10" ht="12.95" customHeight="1" x14ac:dyDescent="0.2">
      <c r="A79" s="7" t="str">
        <f t="shared" si="2"/>
        <v>GA-46178653</v>
      </c>
      <c r="B79" s="6">
        <v>46178653</v>
      </c>
      <c r="C79" s="1" t="s">
        <v>79</v>
      </c>
      <c r="D79" s="13">
        <v>3490</v>
      </c>
      <c r="E79" s="13">
        <v>3873</v>
      </c>
      <c r="F79" s="13">
        <v>3989</v>
      </c>
      <c r="G79" s="13">
        <v>4188</v>
      </c>
      <c r="H79" s="13">
        <f>INT(G79*(1+0.03))</f>
        <v>4313</v>
      </c>
      <c r="I79" s="13">
        <f>INT(H79*(1+0.03))</f>
        <v>4442</v>
      </c>
      <c r="J79" s="1">
        <v>1</v>
      </c>
    </row>
    <row r="80" spans="1:10" ht="12.95" customHeight="1" x14ac:dyDescent="0.2">
      <c r="A80" s="7" t="str">
        <f t="shared" si="2"/>
        <v>GÁ-81478771</v>
      </c>
      <c r="B80" s="6">
        <v>81478771</v>
      </c>
      <c r="C80" s="1" t="s">
        <v>88</v>
      </c>
      <c r="D80" s="12">
        <f>INT(3972*(1-0.04))</f>
        <v>3813</v>
      </c>
      <c r="E80" s="12">
        <f>INT(D80*(1+0.12))</f>
        <v>4270</v>
      </c>
      <c r="F80" s="12">
        <f>INT(E80*(1+0.09))</f>
        <v>4654</v>
      </c>
      <c r="G80" s="12">
        <f>INT(F80*(1+0.11))</f>
        <v>5165</v>
      </c>
      <c r="H80" s="12">
        <v>5578</v>
      </c>
      <c r="I80" s="12">
        <v>6080</v>
      </c>
      <c r="J80" s="1">
        <v>0</v>
      </c>
    </row>
    <row r="81" spans="1:10" ht="12.95" customHeight="1" x14ac:dyDescent="0.2">
      <c r="A81" s="7" t="str">
        <f t="shared" si="2"/>
        <v>GA-94871014</v>
      </c>
      <c r="B81" s="6">
        <v>94871014</v>
      </c>
      <c r="C81" s="1" t="s">
        <v>92</v>
      </c>
      <c r="D81" s="13">
        <f>INT(2500*(1-0.07))</f>
        <v>2325</v>
      </c>
      <c r="E81" s="13">
        <f>INT(D81*(1+0.08))</f>
        <v>2511</v>
      </c>
      <c r="F81" s="13">
        <v>2661</v>
      </c>
      <c r="G81" s="13">
        <v>2794</v>
      </c>
      <c r="H81" s="13">
        <v>3017</v>
      </c>
      <c r="I81" s="13">
        <v>3379</v>
      </c>
      <c r="J81" s="1">
        <v>1</v>
      </c>
    </row>
    <row r="82" spans="1:10" ht="12.95" customHeight="1" x14ac:dyDescent="0.2">
      <c r="A82" s="7" t="str">
        <f t="shared" si="2"/>
        <v>GB-66587870</v>
      </c>
      <c r="B82" s="6">
        <v>66587870</v>
      </c>
      <c r="C82" s="1" t="s">
        <v>93</v>
      </c>
      <c r="D82" s="12">
        <v>1323</v>
      </c>
      <c r="E82" s="12">
        <f>INT(D82*(1+0.07))</f>
        <v>1415</v>
      </c>
      <c r="F82" s="12">
        <v>1528</v>
      </c>
      <c r="G82" s="12">
        <v>1634</v>
      </c>
      <c r="H82" s="12">
        <v>1813</v>
      </c>
      <c r="I82" s="12">
        <f>INT(H82*(1+0.03))</f>
        <v>1867</v>
      </c>
      <c r="J82" s="1">
        <v>0</v>
      </c>
    </row>
    <row r="83" spans="1:10" ht="12.95" customHeight="1" x14ac:dyDescent="0.2">
      <c r="A83" s="7" t="str">
        <f t="shared" si="2"/>
        <v>GE-24216143</v>
      </c>
      <c r="B83" s="6">
        <v>24216143</v>
      </c>
      <c r="C83" s="1" t="s">
        <v>77</v>
      </c>
      <c r="D83" s="13">
        <f>INT(2973*(1-0.1))</f>
        <v>2675</v>
      </c>
      <c r="E83" s="13">
        <v>2889</v>
      </c>
      <c r="F83" s="13">
        <v>2975</v>
      </c>
      <c r="G83" s="13">
        <v>3332</v>
      </c>
      <c r="H83" s="13">
        <v>3531</v>
      </c>
      <c r="I83" s="13">
        <v>3742</v>
      </c>
      <c r="J83" s="1">
        <v>1</v>
      </c>
    </row>
    <row r="84" spans="1:10" ht="12.95" customHeight="1" x14ac:dyDescent="0.2">
      <c r="A84" s="7" t="str">
        <f t="shared" si="2"/>
        <v>GE-71972882</v>
      </c>
      <c r="B84" s="6">
        <v>71972882</v>
      </c>
      <c r="C84" s="1" t="s">
        <v>86</v>
      </c>
      <c r="D84" s="12">
        <v>2563</v>
      </c>
      <c r="E84" s="12">
        <f>INT(D84*(1+0.11))</f>
        <v>2844</v>
      </c>
      <c r="F84" s="12">
        <f>INT(E84*(1+0.05))</f>
        <v>2986</v>
      </c>
      <c r="G84" s="12">
        <v>3165</v>
      </c>
      <c r="H84" s="12">
        <f>INT(G84*(1+0.04))</f>
        <v>3291</v>
      </c>
      <c r="I84" s="12">
        <v>3653</v>
      </c>
      <c r="J84" s="1">
        <v>0</v>
      </c>
    </row>
    <row r="85" spans="1:10" ht="12.95" customHeight="1" x14ac:dyDescent="0.2">
      <c r="A85" s="7" t="str">
        <f t="shared" si="2"/>
        <v>GE-94545130</v>
      </c>
      <c r="B85" s="6">
        <v>94545130</v>
      </c>
      <c r="C85" s="1" t="s">
        <v>89</v>
      </c>
      <c r="D85" s="13">
        <v>1736</v>
      </c>
      <c r="E85" s="13">
        <v>1857</v>
      </c>
      <c r="F85" s="13">
        <f>INT(E85*(1+0.03))</f>
        <v>1912</v>
      </c>
      <c r="G85" s="13">
        <f>INT(F85*(1+0.09))</f>
        <v>2084</v>
      </c>
      <c r="H85" s="13">
        <v>2209</v>
      </c>
      <c r="I85" s="13">
        <v>2275</v>
      </c>
      <c r="J85" s="1">
        <v>1</v>
      </c>
    </row>
    <row r="86" spans="1:10" ht="12.95" customHeight="1" x14ac:dyDescent="0.2">
      <c r="A86" s="7" t="str">
        <f t="shared" si="2"/>
        <v>GG-17436792</v>
      </c>
      <c r="B86" s="6">
        <v>17436792</v>
      </c>
      <c r="C86" s="1" t="s">
        <v>91</v>
      </c>
      <c r="D86" s="12">
        <v>1988</v>
      </c>
      <c r="E86" s="12">
        <f>INT(D86*(1+0.11))</f>
        <v>2206</v>
      </c>
      <c r="F86" s="12">
        <v>2426</v>
      </c>
      <c r="G86" s="12">
        <v>2498</v>
      </c>
      <c r="H86" s="12">
        <v>2772</v>
      </c>
      <c r="I86" s="12">
        <f>INT(H86*(1+0.09))</f>
        <v>3021</v>
      </c>
      <c r="J86" s="1">
        <v>0</v>
      </c>
    </row>
    <row r="87" spans="1:10" ht="12.95" customHeight="1" x14ac:dyDescent="0.2">
      <c r="A87" s="7" t="str">
        <f t="shared" si="2"/>
        <v>GH-83479743</v>
      </c>
      <c r="B87" s="6">
        <v>83479743</v>
      </c>
      <c r="C87" s="1" t="s">
        <v>80</v>
      </c>
      <c r="D87" s="13">
        <f>INT(1967*(1-0.09))</f>
        <v>1789</v>
      </c>
      <c r="E87" s="13">
        <v>1842</v>
      </c>
      <c r="F87" s="13">
        <f>INT(E87*(1+0.04))</f>
        <v>1915</v>
      </c>
      <c r="G87" s="13">
        <v>2087</v>
      </c>
      <c r="H87" s="13">
        <v>2253</v>
      </c>
      <c r="I87" s="13">
        <v>2343</v>
      </c>
      <c r="J87" s="1">
        <v>1</v>
      </c>
    </row>
    <row r="88" spans="1:10" ht="12.95" customHeight="1" x14ac:dyDescent="0.2">
      <c r="A88" s="7" t="str">
        <f t="shared" si="2"/>
        <v>GI-62775490</v>
      </c>
      <c r="B88" s="6">
        <v>62775490</v>
      </c>
      <c r="C88" s="1" t="s">
        <v>87</v>
      </c>
      <c r="D88" s="12">
        <f>INT(3522*(1-0.08))</f>
        <v>3240</v>
      </c>
      <c r="E88" s="12">
        <v>3596</v>
      </c>
      <c r="F88" s="12">
        <f>INT(E88*(1+0.03))</f>
        <v>3703</v>
      </c>
      <c r="G88" s="12">
        <v>3851</v>
      </c>
      <c r="H88" s="12">
        <f>INT(G88*(1+0.09))</f>
        <v>4197</v>
      </c>
      <c r="I88" s="12">
        <v>4658</v>
      </c>
      <c r="J88" s="1">
        <v>0</v>
      </c>
    </row>
    <row r="89" spans="1:10" ht="12.95" customHeight="1" x14ac:dyDescent="0.2">
      <c r="A89" s="7" t="str">
        <f t="shared" si="2"/>
        <v>GL-21456161</v>
      </c>
      <c r="B89" s="6">
        <v>21456161</v>
      </c>
      <c r="C89" s="1" t="s">
        <v>82</v>
      </c>
      <c r="D89" s="13">
        <f>INT(3053*(1-0.08))</f>
        <v>2808</v>
      </c>
      <c r="E89" s="13">
        <v>3173</v>
      </c>
      <c r="F89" s="13">
        <f>INT(E89*(1+0.03))</f>
        <v>3268</v>
      </c>
      <c r="G89" s="13">
        <v>3660</v>
      </c>
      <c r="H89" s="13">
        <f>INT(G89*(1+0.08))</f>
        <v>3952</v>
      </c>
      <c r="I89" s="13">
        <v>4347</v>
      </c>
      <c r="J89" s="1">
        <v>1</v>
      </c>
    </row>
    <row r="90" spans="1:10" ht="12.95" customHeight="1" x14ac:dyDescent="0.2">
      <c r="A90" s="7" t="str">
        <f t="shared" si="2"/>
        <v>GL-58295146</v>
      </c>
      <c r="B90" s="6">
        <v>58295146</v>
      </c>
      <c r="C90" s="1" t="s">
        <v>85</v>
      </c>
      <c r="D90" s="12">
        <v>512</v>
      </c>
      <c r="E90" s="12">
        <f>INT(D90*(1+0.09))</f>
        <v>558</v>
      </c>
      <c r="F90" s="12">
        <v>591</v>
      </c>
      <c r="G90" s="12">
        <v>620</v>
      </c>
      <c r="H90" s="12">
        <v>663</v>
      </c>
      <c r="I90" s="12">
        <f>INT(H90*(1+0.11))</f>
        <v>735</v>
      </c>
      <c r="J90" s="1">
        <v>0</v>
      </c>
    </row>
    <row r="91" spans="1:10" ht="12.95" customHeight="1" x14ac:dyDescent="0.2">
      <c r="A91" s="7" t="str">
        <f t="shared" si="2"/>
        <v>GM-74540886</v>
      </c>
      <c r="B91" s="6">
        <v>74540886</v>
      </c>
      <c r="C91" s="1" t="s">
        <v>84</v>
      </c>
      <c r="D91" s="13">
        <f>INT(3959*(1-0.09))</f>
        <v>3602</v>
      </c>
      <c r="E91" s="13">
        <v>3926</v>
      </c>
      <c r="F91" s="13">
        <f>INT(E91*(1+0.13))</f>
        <v>4436</v>
      </c>
      <c r="G91" s="13">
        <v>4879</v>
      </c>
      <c r="H91" s="13">
        <v>5171</v>
      </c>
      <c r="I91" s="13">
        <v>5843</v>
      </c>
      <c r="J91" s="1">
        <v>1</v>
      </c>
    </row>
    <row r="92" spans="1:10" ht="12.95" customHeight="1" x14ac:dyDescent="0.2">
      <c r="A92" s="7" t="str">
        <f t="shared" si="2"/>
        <v>GO-51015314</v>
      </c>
      <c r="B92" s="6">
        <v>51015314</v>
      </c>
      <c r="C92" s="1" t="s">
        <v>83</v>
      </c>
      <c r="D92" s="12">
        <v>1189</v>
      </c>
      <c r="E92" s="12">
        <f>INT(D92*(1+0.09))</f>
        <v>1296</v>
      </c>
      <c r="F92" s="12">
        <v>1347</v>
      </c>
      <c r="G92" s="12">
        <v>1468</v>
      </c>
      <c r="H92" s="12">
        <v>1512</v>
      </c>
      <c r="I92" s="12">
        <v>1632</v>
      </c>
      <c r="J92" s="1">
        <v>0</v>
      </c>
    </row>
    <row r="93" spans="1:10" ht="12.95" customHeight="1" x14ac:dyDescent="0.2">
      <c r="A93" s="7" t="str">
        <f t="shared" si="2"/>
        <v>GO-80178960</v>
      </c>
      <c r="B93" s="6">
        <v>80178960</v>
      </c>
      <c r="C93" s="1" t="s">
        <v>94</v>
      </c>
      <c r="D93" s="13">
        <f>INT(2298*(1-0.05))</f>
        <v>2183</v>
      </c>
      <c r="E93" s="13">
        <v>2270</v>
      </c>
      <c r="F93" s="13">
        <f>INT(E93*(1+0.07))</f>
        <v>2428</v>
      </c>
      <c r="G93" s="13">
        <v>2525</v>
      </c>
      <c r="H93" s="13">
        <f>INT(G93*(1+0.1))</f>
        <v>2777</v>
      </c>
      <c r="I93" s="13">
        <v>2860</v>
      </c>
      <c r="J93" s="1">
        <v>1</v>
      </c>
    </row>
    <row r="94" spans="1:10" ht="12.95" customHeight="1" x14ac:dyDescent="0.2">
      <c r="A94" s="7" t="str">
        <f t="shared" si="2"/>
        <v>GS-74357161</v>
      </c>
      <c r="B94" s="6">
        <v>74357161</v>
      </c>
      <c r="C94" s="1" t="s">
        <v>81</v>
      </c>
      <c r="D94" s="12">
        <f>INT(3049*(1-0.12))</f>
        <v>2683</v>
      </c>
      <c r="E94" s="12">
        <v>2924</v>
      </c>
      <c r="F94" s="12">
        <v>3099</v>
      </c>
      <c r="G94" s="12">
        <f>INT(F94*(1+0.11))</f>
        <v>3439</v>
      </c>
      <c r="H94" s="12">
        <f>INT(G94*(1+0.08))</f>
        <v>3714</v>
      </c>
      <c r="I94" s="12">
        <f>INT(H94*(1+0.08))</f>
        <v>4011</v>
      </c>
      <c r="J94" s="1">
        <v>0</v>
      </c>
    </row>
    <row r="95" spans="1:10" ht="12.95" customHeight="1" x14ac:dyDescent="0.2">
      <c r="A95" s="7" t="str">
        <f t="shared" si="2"/>
        <v>GS-79540627</v>
      </c>
      <c r="B95" s="6">
        <v>79540627</v>
      </c>
      <c r="C95" s="1" t="s">
        <v>90</v>
      </c>
      <c r="D95" s="13">
        <f>INT(1434*(1-0.11))</f>
        <v>1276</v>
      </c>
      <c r="E95" s="13">
        <f>INT(D95*(1+0.1))</f>
        <v>1403</v>
      </c>
      <c r="F95" s="13">
        <v>1473</v>
      </c>
      <c r="G95" s="13">
        <v>1546</v>
      </c>
      <c r="H95" s="13">
        <f>INT(G95*(1+0.03))</f>
        <v>1592</v>
      </c>
      <c r="I95" s="13">
        <f>INT(H95*(1+0.08))</f>
        <v>1719</v>
      </c>
      <c r="J95" s="1">
        <v>1</v>
      </c>
    </row>
    <row r="96" spans="1:10" ht="12.95" customHeight="1" x14ac:dyDescent="0.2">
      <c r="A96" s="7" t="str">
        <f t="shared" si="2"/>
        <v>GV-10783233</v>
      </c>
      <c r="B96" s="6">
        <v>10783233</v>
      </c>
      <c r="C96" s="1" t="s">
        <v>96</v>
      </c>
      <c r="D96" s="12">
        <v>2539</v>
      </c>
      <c r="E96" s="12">
        <v>2818</v>
      </c>
      <c r="F96" s="12">
        <v>3099</v>
      </c>
      <c r="G96" s="12">
        <f>INT(F96*(1+0.11))</f>
        <v>3439</v>
      </c>
      <c r="H96" s="12">
        <f>INT(G96*(1+0.13))</f>
        <v>3886</v>
      </c>
      <c r="I96" s="12">
        <v>4041</v>
      </c>
      <c r="J96" s="1">
        <v>0</v>
      </c>
    </row>
    <row r="97" spans="1:10" ht="12.95" customHeight="1" x14ac:dyDescent="0.2">
      <c r="A97" s="7" t="str">
        <f t="shared" si="2"/>
        <v>GZ-98146546</v>
      </c>
      <c r="B97" s="6">
        <v>98146546</v>
      </c>
      <c r="C97" s="1" t="s">
        <v>95</v>
      </c>
      <c r="D97" s="13">
        <v>1651</v>
      </c>
      <c r="E97" s="13">
        <f>INT(D97*(1+0.05))</f>
        <v>1733</v>
      </c>
      <c r="F97" s="13">
        <v>1819</v>
      </c>
      <c r="G97" s="13">
        <v>2037</v>
      </c>
      <c r="H97" s="13">
        <v>2240</v>
      </c>
      <c r="I97" s="13">
        <v>2464</v>
      </c>
      <c r="J97" s="1">
        <v>1</v>
      </c>
    </row>
    <row r="98" spans="1:10" ht="12.95" customHeight="1" x14ac:dyDescent="0.2">
      <c r="A98" s="7" t="str">
        <f t="shared" si="2"/>
        <v>HÁ-11524869</v>
      </c>
      <c r="B98" s="6">
        <v>11524869</v>
      </c>
      <c r="C98" s="1" t="s">
        <v>121</v>
      </c>
      <c r="D98" s="12">
        <f>INT(4038*(1-0.09))</f>
        <v>3674</v>
      </c>
      <c r="E98" s="12">
        <f>INT(D98*(1+0.1))</f>
        <v>4041</v>
      </c>
      <c r="F98" s="12">
        <v>4243</v>
      </c>
      <c r="G98" s="12">
        <v>4497</v>
      </c>
      <c r="H98" s="12">
        <f>INT(G98*(1+0.08))</f>
        <v>4856</v>
      </c>
      <c r="I98" s="12">
        <v>5244</v>
      </c>
      <c r="J98" s="1">
        <v>0</v>
      </c>
    </row>
    <row r="99" spans="1:10" ht="12.95" customHeight="1" x14ac:dyDescent="0.2">
      <c r="A99" s="7" t="str">
        <f t="shared" si="2"/>
        <v>HA-28454442</v>
      </c>
      <c r="B99" s="6">
        <v>28454442</v>
      </c>
      <c r="C99" s="1" t="s">
        <v>97</v>
      </c>
      <c r="D99" s="13">
        <v>1682</v>
      </c>
      <c r="E99" s="13">
        <f>INT(D99*(1+0.13))</f>
        <v>1900</v>
      </c>
      <c r="F99" s="13">
        <f>INT(E99*(1+0.11))</f>
        <v>2109</v>
      </c>
      <c r="G99" s="13">
        <v>2214</v>
      </c>
      <c r="H99" s="13">
        <v>2391</v>
      </c>
      <c r="I99" s="13">
        <v>2582</v>
      </c>
      <c r="J99" s="1">
        <v>1</v>
      </c>
    </row>
    <row r="100" spans="1:10" ht="12.95" customHeight="1" x14ac:dyDescent="0.2">
      <c r="A100" s="7" t="str">
        <f t="shared" si="2"/>
        <v>HÁ-46483544</v>
      </c>
      <c r="B100" s="6">
        <v>46483544</v>
      </c>
      <c r="C100" s="1" t="s">
        <v>110</v>
      </c>
      <c r="D100" s="12">
        <v>4021</v>
      </c>
      <c r="E100" s="12">
        <v>4262</v>
      </c>
      <c r="F100" s="12">
        <v>4730</v>
      </c>
      <c r="G100" s="12">
        <v>5297</v>
      </c>
      <c r="H100" s="12">
        <f>INT(G100*(1+0.09))</f>
        <v>5773</v>
      </c>
      <c r="I100" s="12">
        <v>6523</v>
      </c>
      <c r="J100" s="1">
        <v>0</v>
      </c>
    </row>
    <row r="101" spans="1:10" ht="12.95" customHeight="1" x14ac:dyDescent="0.2">
      <c r="A101" s="7" t="str">
        <f t="shared" si="2"/>
        <v>HA-53777787</v>
      </c>
      <c r="B101" s="6">
        <v>53777787</v>
      </c>
      <c r="C101" s="1" t="s">
        <v>108</v>
      </c>
      <c r="D101" s="13">
        <f>INT(1013*(1-0.04))</f>
        <v>972</v>
      </c>
      <c r="E101" s="13">
        <f>INT(D101*(1+0.06))</f>
        <v>1030</v>
      </c>
      <c r="F101" s="13">
        <v>1091</v>
      </c>
      <c r="G101" s="13">
        <v>1156</v>
      </c>
      <c r="H101" s="13">
        <v>1213</v>
      </c>
      <c r="I101" s="13">
        <f>INT(H101*(1+0.04))</f>
        <v>1261</v>
      </c>
      <c r="J101" s="1">
        <v>1</v>
      </c>
    </row>
    <row r="102" spans="1:10" ht="12.95" customHeight="1" x14ac:dyDescent="0.2">
      <c r="A102" s="7" t="str">
        <f t="shared" si="2"/>
        <v>HA-74808274</v>
      </c>
      <c r="B102" s="6">
        <v>74808274</v>
      </c>
      <c r="C102" s="1" t="s">
        <v>117</v>
      </c>
      <c r="D102" s="12">
        <f>INT(2798*(1-0.07))</f>
        <v>2602</v>
      </c>
      <c r="E102" s="12">
        <v>2758</v>
      </c>
      <c r="F102" s="12">
        <v>2951</v>
      </c>
      <c r="G102" s="12">
        <v>3039</v>
      </c>
      <c r="H102" s="12">
        <v>3251</v>
      </c>
      <c r="I102" s="12">
        <f>INT(H102*(1+0.09))</f>
        <v>3543</v>
      </c>
      <c r="J102" s="1">
        <v>0</v>
      </c>
    </row>
    <row r="103" spans="1:10" ht="12.95" customHeight="1" x14ac:dyDescent="0.2">
      <c r="A103" s="7" t="str">
        <f t="shared" si="2"/>
        <v>HB-92230823</v>
      </c>
      <c r="B103" s="6">
        <v>92230823</v>
      </c>
      <c r="C103" s="1" t="s">
        <v>100</v>
      </c>
      <c r="D103" s="13">
        <f>INT(2804*(1-0.03))</f>
        <v>2719</v>
      </c>
      <c r="E103" s="13">
        <v>2800</v>
      </c>
      <c r="F103" s="13">
        <v>3108</v>
      </c>
      <c r="G103" s="13">
        <f>INT(F103*(1+0.05))</f>
        <v>3263</v>
      </c>
      <c r="H103" s="13">
        <f>INT(G103*(1+0.03))</f>
        <v>3360</v>
      </c>
      <c r="I103" s="13">
        <f>INT(H103*(1+0.1))</f>
        <v>3696</v>
      </c>
      <c r="J103" s="1">
        <v>1</v>
      </c>
    </row>
    <row r="104" spans="1:10" ht="12.95" customHeight="1" x14ac:dyDescent="0.2">
      <c r="A104" s="7" t="str">
        <f t="shared" si="2"/>
        <v>HB-98396416</v>
      </c>
      <c r="B104" s="6">
        <v>98396416</v>
      </c>
      <c r="C104" s="1" t="s">
        <v>112</v>
      </c>
      <c r="D104" s="12">
        <v>3765</v>
      </c>
      <c r="E104" s="12">
        <v>4179</v>
      </c>
      <c r="F104" s="12">
        <f>INT(E104*(1+0.07))</f>
        <v>4471</v>
      </c>
      <c r="G104" s="12">
        <v>4694</v>
      </c>
      <c r="H104" s="12">
        <v>4834</v>
      </c>
      <c r="I104" s="12">
        <f>INT(H104*(1+0.03))</f>
        <v>4979</v>
      </c>
      <c r="J104" s="1">
        <v>0</v>
      </c>
    </row>
    <row r="105" spans="1:10" ht="12.95" customHeight="1" x14ac:dyDescent="0.2">
      <c r="A105" s="7" t="str">
        <f t="shared" si="2"/>
        <v>HE-30419300</v>
      </c>
      <c r="B105" s="6">
        <v>30419300</v>
      </c>
      <c r="C105" s="1" t="s">
        <v>98</v>
      </c>
      <c r="D105" s="13">
        <v>3402</v>
      </c>
      <c r="E105" s="13">
        <v>3844</v>
      </c>
      <c r="F105" s="13" t="s">
        <v>402</v>
      </c>
      <c r="G105" s="13">
        <v>4607</v>
      </c>
      <c r="H105" s="13">
        <v>5021</v>
      </c>
      <c r="I105" s="13">
        <f>INT(H105*(1+0.05))</f>
        <v>5272</v>
      </c>
      <c r="J105" s="1">
        <v>1</v>
      </c>
    </row>
    <row r="106" spans="1:10" ht="12.95" customHeight="1" x14ac:dyDescent="0.2">
      <c r="A106" s="7" t="str">
        <f t="shared" si="2"/>
        <v>HE-54626463</v>
      </c>
      <c r="B106" s="6">
        <v>54626463</v>
      </c>
      <c r="C106" s="1" t="s">
        <v>109</v>
      </c>
      <c r="D106" s="12">
        <v>2218</v>
      </c>
      <c r="E106" s="12">
        <f>INT(D106*(1+0.13))</f>
        <v>2506</v>
      </c>
      <c r="F106" s="12">
        <v>2781</v>
      </c>
      <c r="G106" s="12">
        <v>3086</v>
      </c>
      <c r="H106" s="12">
        <v>3487</v>
      </c>
      <c r="I106" s="12">
        <f>INT(H106*(1+0.09))</f>
        <v>3800</v>
      </c>
      <c r="J106" s="1">
        <v>0</v>
      </c>
    </row>
    <row r="107" spans="1:10" ht="12.95" customHeight="1" x14ac:dyDescent="0.2">
      <c r="A107" s="7" t="str">
        <f t="shared" si="2"/>
        <v>HF-64780572</v>
      </c>
      <c r="B107" s="6">
        <v>64780572</v>
      </c>
      <c r="C107" s="1" t="s">
        <v>111</v>
      </c>
      <c r="D107" s="13">
        <f>INT(427*(1-0.11))</f>
        <v>380</v>
      </c>
      <c r="E107" s="13">
        <v>399</v>
      </c>
      <c r="F107" s="13">
        <v>450</v>
      </c>
      <c r="G107" s="13">
        <f>INT(F107*(1+0.08))</f>
        <v>486</v>
      </c>
      <c r="H107" s="13">
        <f>INT(G107*(1+0.1))</f>
        <v>534</v>
      </c>
      <c r="I107" s="13">
        <f>INT(H107*(1+0.11))</f>
        <v>592</v>
      </c>
      <c r="J107" s="1">
        <v>1</v>
      </c>
    </row>
    <row r="108" spans="1:10" ht="12.95" customHeight="1" x14ac:dyDescent="0.2">
      <c r="A108" s="7" t="str">
        <f t="shared" si="2"/>
        <v>HG-52985376</v>
      </c>
      <c r="B108" s="6">
        <v>52985376</v>
      </c>
      <c r="C108" s="1" t="s">
        <v>103</v>
      </c>
      <c r="D108" s="12">
        <f>INT(2439*(1-0.03))</f>
        <v>2365</v>
      </c>
      <c r="E108" s="12">
        <v>2459</v>
      </c>
      <c r="F108" s="12">
        <f>INT(E108*(1+0.1))</f>
        <v>2704</v>
      </c>
      <c r="G108" s="12">
        <f>INT(F108*(1+0.11))</f>
        <v>3001</v>
      </c>
      <c r="H108" s="12">
        <v>3361</v>
      </c>
      <c r="I108" s="12" t="s">
        <v>402</v>
      </c>
      <c r="J108" s="1">
        <v>0</v>
      </c>
    </row>
    <row r="109" spans="1:10" ht="12.95" customHeight="1" x14ac:dyDescent="0.2">
      <c r="A109" s="7" t="str">
        <f t="shared" si="2"/>
        <v>HG-65435003</v>
      </c>
      <c r="B109" s="6">
        <v>65435003</v>
      </c>
      <c r="C109" s="1" t="s">
        <v>123</v>
      </c>
      <c r="D109" s="13">
        <v>3784</v>
      </c>
      <c r="E109" s="13">
        <v>4238</v>
      </c>
      <c r="F109" s="13">
        <f>INT(E109*(1+0.03))</f>
        <v>4365</v>
      </c>
      <c r="G109" s="13">
        <f>INT(F109*(1+0.06))</f>
        <v>4626</v>
      </c>
      <c r="H109" s="13">
        <f>INT(G109*(1+0.05))</f>
        <v>4857</v>
      </c>
      <c r="I109" s="13">
        <v>5391</v>
      </c>
      <c r="J109" s="1">
        <v>1</v>
      </c>
    </row>
    <row r="110" spans="1:10" ht="12.95" customHeight="1" x14ac:dyDescent="0.2">
      <c r="A110" s="7" t="str">
        <f t="shared" si="2"/>
        <v>HG-99339793</v>
      </c>
      <c r="B110" s="6">
        <v>99339793</v>
      </c>
      <c r="C110" s="1" t="s">
        <v>103</v>
      </c>
      <c r="D110" s="12">
        <f>INT(582*(1-0.06))</f>
        <v>547</v>
      </c>
      <c r="E110" s="12">
        <f>INT(D110*(1+0.08))</f>
        <v>590</v>
      </c>
      <c r="F110" s="12">
        <v>619</v>
      </c>
      <c r="G110" s="12">
        <v>668</v>
      </c>
      <c r="H110" s="12">
        <v>714</v>
      </c>
      <c r="I110" s="12">
        <f>INT(H110*(1+0.11))</f>
        <v>792</v>
      </c>
      <c r="J110" s="1">
        <v>0</v>
      </c>
    </row>
    <row r="111" spans="1:10" ht="12.95" customHeight="1" x14ac:dyDescent="0.2">
      <c r="A111" s="7" t="str">
        <f t="shared" si="2"/>
        <v>HH-65965607</v>
      </c>
      <c r="B111" s="6">
        <v>65965607</v>
      </c>
      <c r="C111" s="1" t="s">
        <v>114</v>
      </c>
      <c r="D111" s="13">
        <v>2278</v>
      </c>
      <c r="E111" s="13">
        <v>2505</v>
      </c>
      <c r="F111" s="13">
        <v>2780</v>
      </c>
      <c r="G111" s="13">
        <v>3030</v>
      </c>
      <c r="H111" s="13">
        <f>INT(G111*(1+0.06))</f>
        <v>3211</v>
      </c>
      <c r="I111" s="13">
        <v>3371</v>
      </c>
      <c r="J111" s="1">
        <v>1</v>
      </c>
    </row>
    <row r="112" spans="1:10" ht="12.95" customHeight="1" x14ac:dyDescent="0.2">
      <c r="A112" s="7" t="str">
        <f t="shared" si="2"/>
        <v>HJ-23098939</v>
      </c>
      <c r="B112" s="6">
        <v>23098939</v>
      </c>
      <c r="C112" s="1" t="s">
        <v>102</v>
      </c>
      <c r="D112" s="12">
        <v>2563</v>
      </c>
      <c r="E112" s="12">
        <v>2793</v>
      </c>
      <c r="F112" s="12">
        <f>INT(E112*(1+0.06))</f>
        <v>2960</v>
      </c>
      <c r="G112" s="12">
        <v>3285</v>
      </c>
      <c r="H112" s="12">
        <v>3679</v>
      </c>
      <c r="I112" s="12">
        <v>4157</v>
      </c>
      <c r="J112" s="1">
        <v>0</v>
      </c>
    </row>
    <row r="113" spans="1:10" ht="12.95" customHeight="1" x14ac:dyDescent="0.2">
      <c r="A113" s="7" t="str">
        <f t="shared" si="2"/>
        <v>HJ-60147064</v>
      </c>
      <c r="B113" s="6">
        <v>60147064</v>
      </c>
      <c r="C113" s="1" t="s">
        <v>122</v>
      </c>
      <c r="D113" s="13">
        <v>3844</v>
      </c>
      <c r="E113" s="13">
        <v>4305</v>
      </c>
      <c r="F113" s="13">
        <v>4434</v>
      </c>
      <c r="G113" s="13">
        <v>4744</v>
      </c>
      <c r="H113" s="13">
        <f>INT(G113*(1+0.06))</f>
        <v>5028</v>
      </c>
      <c r="I113" s="13">
        <v>5279</v>
      </c>
      <c r="J113" s="1">
        <v>1</v>
      </c>
    </row>
    <row r="114" spans="1:10" ht="12.95" customHeight="1" x14ac:dyDescent="0.2">
      <c r="A114" s="7" t="str">
        <f t="shared" si="2"/>
        <v>HJ-86067000</v>
      </c>
      <c r="B114" s="6">
        <v>86067000</v>
      </c>
      <c r="C114" s="1" t="s">
        <v>119</v>
      </c>
      <c r="D114" s="12">
        <f>INT(1775*(1-0.08))</f>
        <v>1633</v>
      </c>
      <c r="E114" s="12">
        <v>1828</v>
      </c>
      <c r="F114" s="12">
        <v>1919</v>
      </c>
      <c r="G114" s="12">
        <v>2149</v>
      </c>
      <c r="H114" s="12">
        <f>INT(G114*(1+0.03))</f>
        <v>2213</v>
      </c>
      <c r="I114" s="12">
        <v>2478</v>
      </c>
      <c r="J114" s="1">
        <v>0</v>
      </c>
    </row>
    <row r="115" spans="1:10" ht="12.95" customHeight="1" x14ac:dyDescent="0.2">
      <c r="A115" s="7" t="str">
        <f t="shared" si="2"/>
        <v>HK-51866653</v>
      </c>
      <c r="B115" s="6">
        <v>51866653</v>
      </c>
      <c r="C115" s="1" t="s">
        <v>118</v>
      </c>
      <c r="D115" s="13">
        <f>INT(1466*(1-0.12))</f>
        <v>1290</v>
      </c>
      <c r="E115" s="13">
        <v>1380</v>
      </c>
      <c r="F115" s="13">
        <f>INT(E115*(1+0.1))</f>
        <v>1518</v>
      </c>
      <c r="G115" s="13">
        <f>INT(F115*(1+0.07))</f>
        <v>1624</v>
      </c>
      <c r="H115" s="13">
        <v>1721</v>
      </c>
      <c r="I115" s="13">
        <v>1841</v>
      </c>
      <c r="J115" s="1">
        <v>1</v>
      </c>
    </row>
    <row r="116" spans="1:10" ht="12.95" customHeight="1" x14ac:dyDescent="0.2">
      <c r="A116" s="7" t="str">
        <f t="shared" si="2"/>
        <v>HL-63964318</v>
      </c>
      <c r="B116" s="6">
        <v>63964318</v>
      </c>
      <c r="C116" s="1" t="s">
        <v>104</v>
      </c>
      <c r="D116" s="12">
        <f>INT(824*(1-0.09))</f>
        <v>749</v>
      </c>
      <c r="E116" s="12">
        <v>793</v>
      </c>
      <c r="F116" s="12">
        <f>INT(E116*(1+0.09))</f>
        <v>864</v>
      </c>
      <c r="G116" s="12">
        <f>INT(F116*(1+0.09))</f>
        <v>941</v>
      </c>
      <c r="H116" s="12">
        <v>1016</v>
      </c>
      <c r="I116" s="12">
        <v>1107</v>
      </c>
      <c r="J116" s="1">
        <v>0</v>
      </c>
    </row>
    <row r="117" spans="1:10" ht="12.95" customHeight="1" x14ac:dyDescent="0.2">
      <c r="A117" s="7" t="str">
        <f t="shared" si="2"/>
        <v>HM-17422204</v>
      </c>
      <c r="B117" s="6">
        <v>17422204</v>
      </c>
      <c r="C117" s="1" t="s">
        <v>115</v>
      </c>
      <c r="D117" s="13">
        <f>INT(3279*(1-0.07))</f>
        <v>3049</v>
      </c>
      <c r="E117" s="13">
        <v>3262</v>
      </c>
      <c r="F117" s="13">
        <v>3359</v>
      </c>
      <c r="G117" s="13">
        <f>INT(F117*(1+0.03))</f>
        <v>3459</v>
      </c>
      <c r="H117" s="13">
        <f>INT(G117*(1+0.03))</f>
        <v>3562</v>
      </c>
      <c r="I117" s="13">
        <f>INT(H117*(1+0.11))</f>
        <v>3953</v>
      </c>
      <c r="J117" s="1">
        <v>1</v>
      </c>
    </row>
    <row r="118" spans="1:10" ht="12.95" customHeight="1" x14ac:dyDescent="0.2">
      <c r="A118" s="7" t="str">
        <f t="shared" si="2"/>
        <v>HM-49055492</v>
      </c>
      <c r="B118" s="6">
        <v>49055492</v>
      </c>
      <c r="C118" s="1" t="s">
        <v>105</v>
      </c>
      <c r="D118" s="12">
        <f>INT(1922*(1-0.06))</f>
        <v>1806</v>
      </c>
      <c r="E118" s="12">
        <v>2004</v>
      </c>
      <c r="F118" s="12">
        <v>2124</v>
      </c>
      <c r="G118" s="12">
        <v>2315</v>
      </c>
      <c r="H118" s="12">
        <f>INT(G118*(1+0.08))</f>
        <v>2500</v>
      </c>
      <c r="I118" s="12">
        <f>INT(H118*(1+0.07))</f>
        <v>2675</v>
      </c>
      <c r="J118" s="1">
        <v>0</v>
      </c>
    </row>
    <row r="119" spans="1:10" ht="12.95" customHeight="1" x14ac:dyDescent="0.2">
      <c r="A119" s="7" t="str">
        <f t="shared" si="2"/>
        <v>HS-11119185</v>
      </c>
      <c r="B119" s="6">
        <v>11119185</v>
      </c>
      <c r="C119" s="1" t="s">
        <v>106</v>
      </c>
      <c r="D119" s="13">
        <f>INT(1167*(1-0.13))</f>
        <v>1015</v>
      </c>
      <c r="E119" s="13">
        <f>INT(D119*(1+0.06))</f>
        <v>1075</v>
      </c>
      <c r="F119" s="13">
        <v>1118</v>
      </c>
      <c r="G119" s="13">
        <f>INT(F119*(1+0.08))</f>
        <v>1207</v>
      </c>
      <c r="H119" s="13">
        <v>1339</v>
      </c>
      <c r="I119" s="13">
        <v>1499</v>
      </c>
      <c r="J119" s="1">
        <v>1</v>
      </c>
    </row>
    <row r="120" spans="1:10" ht="12.95" customHeight="1" x14ac:dyDescent="0.2">
      <c r="A120" s="7" t="str">
        <f t="shared" si="2"/>
        <v>HT-95618092</v>
      </c>
      <c r="B120" s="6">
        <v>95618092</v>
      </c>
      <c r="C120" s="1" t="s">
        <v>101</v>
      </c>
      <c r="D120" s="12">
        <f>INT(3528*(1-0.07))</f>
        <v>3281</v>
      </c>
      <c r="E120" s="12">
        <v>3609</v>
      </c>
      <c r="F120" s="12">
        <f>INT(E120*(1+0.05))</f>
        <v>3789</v>
      </c>
      <c r="G120" s="12">
        <v>4167</v>
      </c>
      <c r="H120" s="12">
        <f>INT(G120*(1+0.03))</f>
        <v>4292</v>
      </c>
      <c r="I120" s="12">
        <v>4721</v>
      </c>
      <c r="J120" s="1">
        <v>0</v>
      </c>
    </row>
    <row r="121" spans="1:10" ht="12.95" customHeight="1" x14ac:dyDescent="0.2">
      <c r="A121" s="7" t="str">
        <f t="shared" si="2"/>
        <v>HV-40449017</v>
      </c>
      <c r="B121" s="6">
        <v>40449017</v>
      </c>
      <c r="C121" s="1" t="s">
        <v>113</v>
      </c>
      <c r="D121" s="13">
        <v>2114</v>
      </c>
      <c r="E121" s="13">
        <v>2346</v>
      </c>
      <c r="F121" s="13">
        <v>2604</v>
      </c>
      <c r="G121" s="13">
        <v>2838</v>
      </c>
      <c r="H121" s="13">
        <f>INT(G121*(1+0.06))</f>
        <v>3008</v>
      </c>
      <c r="I121" s="13">
        <f>INT(H121*(1+0.07))</f>
        <v>3218</v>
      </c>
      <c r="J121" s="1">
        <v>1</v>
      </c>
    </row>
    <row r="122" spans="1:10" ht="12.95" customHeight="1" x14ac:dyDescent="0.2">
      <c r="A122" s="7" t="str">
        <f t="shared" si="2"/>
        <v>HV-54942282</v>
      </c>
      <c r="B122" s="6">
        <v>54942282</v>
      </c>
      <c r="C122" s="1" t="s">
        <v>116</v>
      </c>
      <c r="D122" s="12">
        <f>INT(1576*(1-0.05))</f>
        <v>1497</v>
      </c>
      <c r="E122" s="12">
        <v>1586</v>
      </c>
      <c r="F122" s="12">
        <v>1681</v>
      </c>
      <c r="G122" s="12">
        <v>1765</v>
      </c>
      <c r="H122" s="12">
        <v>1906</v>
      </c>
      <c r="I122" s="12">
        <f>INT(H122*(1+0.08))</f>
        <v>2058</v>
      </c>
      <c r="J122" s="1">
        <v>0</v>
      </c>
    </row>
    <row r="123" spans="1:10" ht="12.95" customHeight="1" x14ac:dyDescent="0.2">
      <c r="A123" s="7" t="str">
        <f t="shared" si="2"/>
        <v>HZ-33366884</v>
      </c>
      <c r="B123" s="6">
        <v>33366884</v>
      </c>
      <c r="C123" s="1" t="s">
        <v>107</v>
      </c>
      <c r="D123" s="13">
        <f>INT(3091*(1-0.09))</f>
        <v>2812</v>
      </c>
      <c r="E123" s="13">
        <v>3093</v>
      </c>
      <c r="F123" s="13">
        <f>INT(E123*(1+0.11))</f>
        <v>3433</v>
      </c>
      <c r="G123" s="13">
        <v>3879</v>
      </c>
      <c r="H123" s="13">
        <v>4383</v>
      </c>
      <c r="I123" s="13">
        <f>INT(H123*(1+0.12))</f>
        <v>4908</v>
      </c>
      <c r="J123" s="1">
        <v>1</v>
      </c>
    </row>
    <row r="124" spans="1:10" ht="12.95" customHeight="1" x14ac:dyDescent="0.2">
      <c r="A124" s="7" t="str">
        <f t="shared" si="2"/>
        <v>HZ-84544372</v>
      </c>
      <c r="B124" s="6">
        <v>84544372</v>
      </c>
      <c r="C124" s="1" t="s">
        <v>99</v>
      </c>
      <c r="D124" s="12">
        <v>808</v>
      </c>
      <c r="E124" s="12">
        <v>848</v>
      </c>
      <c r="F124" s="12">
        <f>INT(E124*(1+0.12))</f>
        <v>949</v>
      </c>
      <c r="G124" s="12">
        <v>1034</v>
      </c>
      <c r="H124" s="12">
        <v>1116</v>
      </c>
      <c r="I124" s="12">
        <v>1249</v>
      </c>
      <c r="J124" s="1">
        <v>0</v>
      </c>
    </row>
    <row r="125" spans="1:10" ht="12.95" customHeight="1" x14ac:dyDescent="0.2">
      <c r="A125" s="7" t="str">
        <f t="shared" si="2"/>
        <v>HZ-99200472</v>
      </c>
      <c r="B125" s="6">
        <v>99200472</v>
      </c>
      <c r="C125" s="1" t="s">
        <v>120</v>
      </c>
      <c r="D125" s="13">
        <v>3630</v>
      </c>
      <c r="E125" s="13">
        <v>3738</v>
      </c>
      <c r="F125" s="13">
        <f>INT(E125*(1+0.03))</f>
        <v>3850</v>
      </c>
      <c r="G125" s="13">
        <v>4119</v>
      </c>
      <c r="H125" s="13" t="s">
        <v>402</v>
      </c>
      <c r="I125" s="13">
        <v>4715</v>
      </c>
      <c r="J125" s="1">
        <v>1</v>
      </c>
    </row>
    <row r="126" spans="1:10" ht="12.95" customHeight="1" x14ac:dyDescent="0.2">
      <c r="A126" s="7" t="str">
        <f t="shared" si="2"/>
        <v>IV-84337567</v>
      </c>
      <c r="B126" s="6">
        <v>84337567</v>
      </c>
      <c r="C126" s="1" t="s">
        <v>124</v>
      </c>
      <c r="D126" s="12">
        <v>1328</v>
      </c>
      <c r="E126" s="12">
        <f>INT(D126*(1+0.09))</f>
        <v>1447</v>
      </c>
      <c r="F126" s="12">
        <f>INT(E126*(1+0.06))</f>
        <v>1533</v>
      </c>
      <c r="G126" s="12">
        <v>1655</v>
      </c>
      <c r="H126" s="12">
        <v>1803</v>
      </c>
      <c r="I126" s="12">
        <v>2019</v>
      </c>
      <c r="J126" s="1">
        <v>0</v>
      </c>
    </row>
    <row r="127" spans="1:10" ht="12.95" customHeight="1" x14ac:dyDescent="0.2">
      <c r="A127" s="7" t="str">
        <f t="shared" si="2"/>
        <v>JA-30077481</v>
      </c>
      <c r="B127" s="6">
        <v>30077481</v>
      </c>
      <c r="C127" s="1" t="s">
        <v>127</v>
      </c>
      <c r="D127" s="13">
        <v>2479</v>
      </c>
      <c r="E127" s="13">
        <f>INT(D127*(1+0.07))</f>
        <v>2652</v>
      </c>
      <c r="F127" s="13">
        <v>2784</v>
      </c>
      <c r="G127" s="13">
        <f>INT(F127*(1+0.05))</f>
        <v>2923</v>
      </c>
      <c r="H127" s="13">
        <v>3302</v>
      </c>
      <c r="I127" s="13">
        <v>3566</v>
      </c>
      <c r="J127" s="1">
        <v>1</v>
      </c>
    </row>
    <row r="128" spans="1:10" ht="12.95" customHeight="1" x14ac:dyDescent="0.2">
      <c r="A128" s="7" t="str">
        <f t="shared" si="2"/>
        <v>JB-49363741</v>
      </c>
      <c r="B128" s="6">
        <v>49363741</v>
      </c>
      <c r="C128" s="1" t="s">
        <v>132</v>
      </c>
      <c r="D128" s="12">
        <v>3906</v>
      </c>
      <c r="E128" s="12">
        <v>4218</v>
      </c>
      <c r="F128" s="12">
        <f>INT(E128*(1+0.09))</f>
        <v>4597</v>
      </c>
      <c r="G128" s="12">
        <f>INT(F128*(1+0.07))</f>
        <v>4918</v>
      </c>
      <c r="H128" s="12">
        <v>5311</v>
      </c>
      <c r="I128" s="12">
        <f>INT(H128*(1+0.12))</f>
        <v>5948</v>
      </c>
      <c r="J128" s="1">
        <v>0</v>
      </c>
    </row>
    <row r="129" spans="1:10" ht="12.95" customHeight="1" x14ac:dyDescent="0.2">
      <c r="A129" s="7" t="str">
        <f t="shared" si="2"/>
        <v>JB-53780309</v>
      </c>
      <c r="B129" s="6">
        <v>53780309</v>
      </c>
      <c r="C129" s="1" t="s">
        <v>135</v>
      </c>
      <c r="D129" s="13">
        <f>INT(3009*(1-0.03))</f>
        <v>2918</v>
      </c>
      <c r="E129" s="13">
        <v>3297</v>
      </c>
      <c r="F129" s="13">
        <v>3527</v>
      </c>
      <c r="G129" s="13">
        <v>3703</v>
      </c>
      <c r="H129" s="13">
        <v>4184</v>
      </c>
      <c r="I129" s="13">
        <f>INT(H129*(1+0.13))</f>
        <v>4727</v>
      </c>
      <c r="J129" s="1">
        <v>1</v>
      </c>
    </row>
    <row r="130" spans="1:10" ht="12.95" customHeight="1" x14ac:dyDescent="0.2">
      <c r="A130" s="7" t="str">
        <f t="shared" ref="A130:A193" si="3">LEFT(TRIM(C130))&amp;MID(TRIM(C130),SEARCH(CHAR(32),TRIM(C130))+1,1)&amp;"-"&amp;B130</f>
        <v>JD-74530719</v>
      </c>
      <c r="B130" s="6">
        <v>74530719</v>
      </c>
      <c r="C130" s="1" t="s">
        <v>125</v>
      </c>
      <c r="D130" s="12">
        <f>INT(3392*(1-0.13))</f>
        <v>2951</v>
      </c>
      <c r="E130" s="12">
        <f>INT(D130*(1+0.13))</f>
        <v>3334</v>
      </c>
      <c r="F130" s="12">
        <v>3667</v>
      </c>
      <c r="G130" s="12">
        <f>INT(F130*(1+0.03))</f>
        <v>3777</v>
      </c>
      <c r="H130" s="12">
        <v>4003</v>
      </c>
      <c r="I130" s="12">
        <v>4483</v>
      </c>
      <c r="J130" s="1">
        <v>0</v>
      </c>
    </row>
    <row r="131" spans="1:10" ht="12.95" customHeight="1" x14ac:dyDescent="0.2">
      <c r="A131" s="7" t="str">
        <f t="shared" si="3"/>
        <v>JÉ-95636809</v>
      </c>
      <c r="B131" s="6">
        <v>95636809</v>
      </c>
      <c r="C131" s="1" t="s">
        <v>398</v>
      </c>
      <c r="D131" s="13">
        <f>INT(2824*(1-0.09))</f>
        <v>2569</v>
      </c>
      <c r="E131" s="13">
        <v>2877</v>
      </c>
      <c r="F131" s="13">
        <f>INT(E131*(1+0.04))</f>
        <v>2992</v>
      </c>
      <c r="G131" s="13">
        <f>INT(F131*(1+0.03))</f>
        <v>3081</v>
      </c>
      <c r="H131" s="13">
        <v>3173</v>
      </c>
      <c r="I131" s="13">
        <v>3522</v>
      </c>
      <c r="J131" s="1">
        <v>1</v>
      </c>
    </row>
    <row r="132" spans="1:10" ht="12.95" customHeight="1" x14ac:dyDescent="0.2">
      <c r="A132" s="7" t="str">
        <f t="shared" si="3"/>
        <v>JI-67287448</v>
      </c>
      <c r="B132" s="6">
        <v>67287448</v>
      </c>
      <c r="C132" s="1" t="s">
        <v>130</v>
      </c>
      <c r="D132" s="12">
        <f>INT(1570*(1-0.1))</f>
        <v>1413</v>
      </c>
      <c r="E132" s="12">
        <f>INT(D132*(1+0.13))</f>
        <v>1596</v>
      </c>
      <c r="F132" s="12">
        <v>1739</v>
      </c>
      <c r="G132" s="12">
        <v>1808</v>
      </c>
      <c r="H132" s="12">
        <f>INT(G132*(1+0.13))</f>
        <v>2043</v>
      </c>
      <c r="I132" s="12">
        <v>2206</v>
      </c>
      <c r="J132" s="1">
        <v>0</v>
      </c>
    </row>
    <row r="133" spans="1:10" ht="12.95" customHeight="1" x14ac:dyDescent="0.2">
      <c r="A133" s="7" t="str">
        <f t="shared" si="3"/>
        <v>JJ-86983628</v>
      </c>
      <c r="B133" s="6">
        <v>86983628</v>
      </c>
      <c r="C133" s="1" t="s">
        <v>128</v>
      </c>
      <c r="D133" s="13">
        <f>INT(3203*(1-0.04))</f>
        <v>3074</v>
      </c>
      <c r="E133" s="13">
        <v>3258</v>
      </c>
      <c r="F133" s="13">
        <f>INT(E133*(1+0.05))</f>
        <v>3420</v>
      </c>
      <c r="G133" s="13">
        <v>3591</v>
      </c>
      <c r="H133" s="13">
        <v>3806</v>
      </c>
      <c r="I133" s="13">
        <v>3996</v>
      </c>
      <c r="J133" s="1">
        <v>1</v>
      </c>
    </row>
    <row r="134" spans="1:10" ht="12.95" customHeight="1" x14ac:dyDescent="0.2">
      <c r="A134" s="7" t="str">
        <f t="shared" si="3"/>
        <v>JJ-93536245</v>
      </c>
      <c r="B134" s="6">
        <v>93536245</v>
      </c>
      <c r="C134" s="1" t="s">
        <v>133</v>
      </c>
      <c r="D134" s="12">
        <f>INT(4087*(1-0.08))</f>
        <v>3760</v>
      </c>
      <c r="E134" s="12">
        <f>INT(D134*(1+0.05))</f>
        <v>3948</v>
      </c>
      <c r="F134" s="12">
        <v>4342</v>
      </c>
      <c r="G134" s="12">
        <f>INT(F134*(1+0.07))</f>
        <v>4645</v>
      </c>
      <c r="H134" s="12">
        <v>5109</v>
      </c>
      <c r="I134" s="12">
        <f>INT(H134*(1+0.03))</f>
        <v>5262</v>
      </c>
      <c r="J134" s="1">
        <v>0</v>
      </c>
    </row>
    <row r="135" spans="1:10" ht="12.95" customHeight="1" x14ac:dyDescent="0.2">
      <c r="A135" s="7" t="str">
        <f t="shared" si="3"/>
        <v>JR-22417969</v>
      </c>
      <c r="B135" s="6">
        <v>22417969</v>
      </c>
      <c r="C135" s="1" t="s">
        <v>126</v>
      </c>
      <c r="D135" s="13">
        <v>2398</v>
      </c>
      <c r="E135" s="13">
        <f>INT(D135*(1+0.07))</f>
        <v>2565</v>
      </c>
      <c r="F135" s="13">
        <v>2898</v>
      </c>
      <c r="G135" s="13">
        <v>3013</v>
      </c>
      <c r="H135" s="13">
        <v>3404</v>
      </c>
      <c r="I135" s="13">
        <f>INT(H135*(1+0.1))</f>
        <v>3744</v>
      </c>
      <c r="J135" s="1">
        <v>1</v>
      </c>
    </row>
    <row r="136" spans="1:10" ht="12.95" customHeight="1" x14ac:dyDescent="0.2">
      <c r="A136" s="7" t="str">
        <f t="shared" si="3"/>
        <v>JV-23627182</v>
      </c>
      <c r="B136" s="6">
        <v>23627182</v>
      </c>
      <c r="C136" s="1" t="s">
        <v>129</v>
      </c>
      <c r="D136" s="12">
        <v>2254</v>
      </c>
      <c r="E136" s="12">
        <v>2321</v>
      </c>
      <c r="F136" s="12">
        <v>2622</v>
      </c>
      <c r="G136" s="12">
        <f>INT(F136*(1+0.11))</f>
        <v>2910</v>
      </c>
      <c r="H136" s="12">
        <v>3026</v>
      </c>
      <c r="I136" s="12">
        <v>3237</v>
      </c>
      <c r="J136" s="1">
        <v>0</v>
      </c>
    </row>
    <row r="137" spans="1:10" ht="12.95" customHeight="1" x14ac:dyDescent="0.2">
      <c r="A137" s="7" t="str">
        <f t="shared" si="3"/>
        <v>JZ-72627294</v>
      </c>
      <c r="B137" s="6">
        <v>72627294</v>
      </c>
      <c r="C137" s="1" t="s">
        <v>131</v>
      </c>
      <c r="D137" s="13">
        <f>INT(1073*(1-0.03))</f>
        <v>1040</v>
      </c>
      <c r="E137" s="13">
        <v>1154</v>
      </c>
      <c r="F137" s="13">
        <f>INT(E137*(1+0.08))</f>
        <v>1246</v>
      </c>
      <c r="G137" s="13">
        <f>INT(F137*(1+0.07))</f>
        <v>1333</v>
      </c>
      <c r="H137" s="13">
        <v>1466</v>
      </c>
      <c r="I137" s="13">
        <v>1612</v>
      </c>
      <c r="J137" s="1">
        <v>1</v>
      </c>
    </row>
    <row r="138" spans="1:10" ht="12.95" customHeight="1" x14ac:dyDescent="0.2">
      <c r="A138" s="7" t="str">
        <f t="shared" si="3"/>
        <v>JZ-85705389</v>
      </c>
      <c r="B138" s="6">
        <v>85705389</v>
      </c>
      <c r="C138" s="1" t="s">
        <v>134</v>
      </c>
      <c r="D138" s="12">
        <v>2825</v>
      </c>
      <c r="E138" s="12">
        <v>3164</v>
      </c>
      <c r="F138" s="12">
        <f>INT(E138*(1+0.12))</f>
        <v>3543</v>
      </c>
      <c r="G138" s="12">
        <v>3684</v>
      </c>
      <c r="H138" s="12">
        <v>4089</v>
      </c>
      <c r="I138" s="12">
        <v>4375</v>
      </c>
      <c r="J138" s="1">
        <v>0</v>
      </c>
    </row>
    <row r="139" spans="1:10" ht="12.95" customHeight="1" x14ac:dyDescent="0.2">
      <c r="A139" s="7" t="str">
        <f t="shared" si="3"/>
        <v>KA-12774196</v>
      </c>
      <c r="B139" s="6">
        <v>12774196</v>
      </c>
      <c r="C139" s="1" t="s">
        <v>153</v>
      </c>
      <c r="D139" s="13">
        <v>1437</v>
      </c>
      <c r="E139" s="13">
        <v>1566</v>
      </c>
      <c r="F139" s="13">
        <f>INT(E139*(1+0.09))</f>
        <v>1706</v>
      </c>
      <c r="G139" s="13">
        <v>1876</v>
      </c>
      <c r="H139" s="13">
        <f>INT(G139*(1+0.1))</f>
        <v>2063</v>
      </c>
      <c r="I139" s="13">
        <v>2228</v>
      </c>
      <c r="J139" s="1">
        <v>1</v>
      </c>
    </row>
    <row r="140" spans="1:10" ht="12.95" customHeight="1" x14ac:dyDescent="0.2">
      <c r="A140" s="7" t="str">
        <f t="shared" si="3"/>
        <v>KA-17128667</v>
      </c>
      <c r="B140" s="6">
        <v>17128667</v>
      </c>
      <c r="C140" s="1" t="s">
        <v>172</v>
      </c>
      <c r="D140" s="12">
        <v>598</v>
      </c>
      <c r="E140" s="12">
        <v>621</v>
      </c>
      <c r="F140" s="12">
        <v>670</v>
      </c>
      <c r="G140" s="12">
        <f>INT(F140*(1+0.04))</f>
        <v>696</v>
      </c>
      <c r="H140" s="12">
        <v>765</v>
      </c>
      <c r="I140" s="12">
        <v>826</v>
      </c>
      <c r="J140" s="1">
        <v>0</v>
      </c>
    </row>
    <row r="141" spans="1:10" ht="12.95" customHeight="1" x14ac:dyDescent="0.2">
      <c r="A141" s="7" t="str">
        <f t="shared" si="3"/>
        <v>KA-50631814</v>
      </c>
      <c r="B141" s="6">
        <v>50631814</v>
      </c>
      <c r="C141" s="1" t="s">
        <v>178</v>
      </c>
      <c r="D141" s="13">
        <v>527</v>
      </c>
      <c r="E141" s="13">
        <v>553</v>
      </c>
      <c r="F141" s="13">
        <v>580</v>
      </c>
      <c r="G141" s="13">
        <f>INT(F141*(1+0.06))</f>
        <v>614</v>
      </c>
      <c r="H141" s="13">
        <f>INT(G141*(1+0.07))</f>
        <v>656</v>
      </c>
      <c r="I141" s="13">
        <f>INT(H141*(1+0.1))</f>
        <v>721</v>
      </c>
      <c r="J141" s="1">
        <v>1</v>
      </c>
    </row>
    <row r="142" spans="1:10" ht="12.95" customHeight="1" x14ac:dyDescent="0.2">
      <c r="A142" s="7" t="str">
        <f t="shared" si="3"/>
        <v>KA-67649167</v>
      </c>
      <c r="B142" s="6">
        <v>67649167</v>
      </c>
      <c r="C142" s="1" t="s">
        <v>168</v>
      </c>
      <c r="D142" s="12">
        <v>2163</v>
      </c>
      <c r="E142" s="12">
        <f>INT(D142*(1+0.08))</f>
        <v>2336</v>
      </c>
      <c r="F142" s="12">
        <f>INT(E142*(1+0.05))</f>
        <v>2452</v>
      </c>
      <c r="G142" s="12">
        <v>2648</v>
      </c>
      <c r="H142" s="12">
        <f>INT(G142*(1+0.05))</f>
        <v>2780</v>
      </c>
      <c r="I142" s="12">
        <v>2919</v>
      </c>
      <c r="J142" s="1">
        <v>0</v>
      </c>
    </row>
    <row r="143" spans="1:10" ht="12.95" customHeight="1" x14ac:dyDescent="0.2">
      <c r="A143" s="7" t="str">
        <f t="shared" si="3"/>
        <v>KA-77577786</v>
      </c>
      <c r="B143" s="6">
        <v>77577786</v>
      </c>
      <c r="C143" s="1" t="s">
        <v>149</v>
      </c>
      <c r="D143" s="13">
        <v>3220</v>
      </c>
      <c r="E143" s="13">
        <v>3381</v>
      </c>
      <c r="F143" s="13">
        <f>INT(E143*(1+0.03))</f>
        <v>3482</v>
      </c>
      <c r="G143" s="13">
        <v>3830</v>
      </c>
      <c r="H143" s="13">
        <f>INT(G143*(1+0.05))</f>
        <v>4021</v>
      </c>
      <c r="I143" s="13">
        <v>4382</v>
      </c>
      <c r="J143" s="1">
        <v>1</v>
      </c>
    </row>
    <row r="144" spans="1:10" ht="12.95" customHeight="1" x14ac:dyDescent="0.2">
      <c r="A144" s="7" t="str">
        <f t="shared" si="3"/>
        <v>KA-78220912</v>
      </c>
      <c r="B144" s="6">
        <v>78220912</v>
      </c>
      <c r="C144" s="1" t="s">
        <v>165</v>
      </c>
      <c r="D144" s="12">
        <v>595</v>
      </c>
      <c r="E144" s="12">
        <v>660</v>
      </c>
      <c r="F144" s="12">
        <f>INT(E144*(1+0.1))</f>
        <v>726</v>
      </c>
      <c r="G144" s="12">
        <v>776</v>
      </c>
      <c r="H144" s="12">
        <v>838</v>
      </c>
      <c r="I144" s="12">
        <v>921</v>
      </c>
      <c r="J144" s="1">
        <v>0</v>
      </c>
    </row>
    <row r="145" spans="1:10" ht="12.95" customHeight="1" x14ac:dyDescent="0.2">
      <c r="A145" s="7" t="str">
        <f t="shared" si="3"/>
        <v>KÁ-94549654</v>
      </c>
      <c r="B145" s="6">
        <v>94549654</v>
      </c>
      <c r="C145" s="1" t="s">
        <v>151</v>
      </c>
      <c r="D145" s="13">
        <v>1792</v>
      </c>
      <c r="E145" s="13">
        <v>1845</v>
      </c>
      <c r="F145" s="13">
        <f>INT(E145*(1+0.13))</f>
        <v>2084</v>
      </c>
      <c r="G145" s="13">
        <v>2354</v>
      </c>
      <c r="H145" s="13">
        <v>2471</v>
      </c>
      <c r="I145" s="13">
        <v>2619</v>
      </c>
      <c r="J145" s="1">
        <v>1</v>
      </c>
    </row>
    <row r="146" spans="1:10" ht="12.95" customHeight="1" x14ac:dyDescent="0.2">
      <c r="A146" s="7" t="str">
        <f t="shared" si="3"/>
        <v>KB-23663483</v>
      </c>
      <c r="B146" s="6">
        <v>23663483</v>
      </c>
      <c r="C146" s="1" t="s">
        <v>147</v>
      </c>
      <c r="D146" s="12">
        <v>2215</v>
      </c>
      <c r="E146" s="12">
        <f>INT(D146*(1+0.13))</f>
        <v>2502</v>
      </c>
      <c r="F146" s="12">
        <f>INT(E146*(1+0.13))</f>
        <v>2827</v>
      </c>
      <c r="G146" s="12">
        <f>INT(F146*(1+0.13))</f>
        <v>3194</v>
      </c>
      <c r="H146" s="12">
        <f>INT(G146*(1+0.06))</f>
        <v>3385</v>
      </c>
      <c r="I146" s="12">
        <v>3554</v>
      </c>
      <c r="J146" s="1">
        <v>0</v>
      </c>
    </row>
    <row r="147" spans="1:10" ht="12.95" customHeight="1" x14ac:dyDescent="0.2">
      <c r="A147" s="7" t="str">
        <f t="shared" si="3"/>
        <v>KB-28469833</v>
      </c>
      <c r="B147" s="6">
        <v>28469833</v>
      </c>
      <c r="C147" s="1" t="s">
        <v>138</v>
      </c>
      <c r="D147" s="13">
        <f>INT(1304*(1-0.09))</f>
        <v>1186</v>
      </c>
      <c r="E147" s="13">
        <v>1233</v>
      </c>
      <c r="F147" s="13">
        <v>1380</v>
      </c>
      <c r="G147" s="13">
        <v>1490</v>
      </c>
      <c r="H147" s="13">
        <f>INT(G147*(1+0.12))</f>
        <v>1668</v>
      </c>
      <c r="I147" s="13">
        <v>1851</v>
      </c>
      <c r="J147" s="1">
        <v>1</v>
      </c>
    </row>
    <row r="148" spans="1:10" ht="12.95" customHeight="1" x14ac:dyDescent="0.2">
      <c r="A148" s="7" t="str">
        <f t="shared" si="3"/>
        <v>KB-33817449</v>
      </c>
      <c r="B148" s="6">
        <v>33817449</v>
      </c>
      <c r="C148" s="1" t="s">
        <v>173</v>
      </c>
      <c r="D148" s="12">
        <v>624</v>
      </c>
      <c r="E148" s="12">
        <v>642</v>
      </c>
      <c r="F148" s="12">
        <v>674</v>
      </c>
      <c r="G148" s="12">
        <v>734</v>
      </c>
      <c r="H148" s="12">
        <v>778</v>
      </c>
      <c r="I148" s="12">
        <v>809</v>
      </c>
      <c r="J148" s="1">
        <v>0</v>
      </c>
    </row>
    <row r="149" spans="1:10" ht="12.95" customHeight="1" x14ac:dyDescent="0.2">
      <c r="A149" s="7" t="str">
        <f t="shared" si="3"/>
        <v>KB-93089080</v>
      </c>
      <c r="B149" s="6">
        <v>93089080</v>
      </c>
      <c r="C149" s="1" t="s">
        <v>150</v>
      </c>
      <c r="D149" s="13">
        <v>2770</v>
      </c>
      <c r="E149" s="13">
        <f>INT(D149*(1+0.06))</f>
        <v>2936</v>
      </c>
      <c r="F149" s="13">
        <v>3053</v>
      </c>
      <c r="G149" s="13">
        <f>INT(F149*(1+0.13))</f>
        <v>3449</v>
      </c>
      <c r="H149" s="13">
        <v>3552</v>
      </c>
      <c r="I149" s="13">
        <v>3658</v>
      </c>
      <c r="J149" s="1">
        <v>1</v>
      </c>
    </row>
    <row r="150" spans="1:10" ht="12.95" customHeight="1" x14ac:dyDescent="0.2">
      <c r="A150" s="7" t="str">
        <f t="shared" si="3"/>
        <v>KD-59124082</v>
      </c>
      <c r="B150" s="6">
        <v>59124082</v>
      </c>
      <c r="C150" s="1" t="s">
        <v>140</v>
      </c>
      <c r="D150" s="12">
        <f>INT(3424*(1-0.06))</f>
        <v>3218</v>
      </c>
      <c r="E150" s="12">
        <v>3411</v>
      </c>
      <c r="F150" s="12">
        <v>3581</v>
      </c>
      <c r="G150" s="12">
        <v>3688</v>
      </c>
      <c r="H150" s="12">
        <f>INT(G150*(1+0.08))</f>
        <v>3983</v>
      </c>
      <c r="I150" s="12">
        <f>INT(H150*(1+0.03))</f>
        <v>4102</v>
      </c>
      <c r="J150" s="1">
        <v>0</v>
      </c>
    </row>
    <row r="151" spans="1:10" ht="12.95" customHeight="1" x14ac:dyDescent="0.2">
      <c r="A151" s="7" t="str">
        <f t="shared" si="3"/>
        <v>KE-37360257</v>
      </c>
      <c r="B151" s="6">
        <v>37360257</v>
      </c>
      <c r="C151" s="1" t="s">
        <v>170</v>
      </c>
      <c r="D151" s="13">
        <v>2219</v>
      </c>
      <c r="E151" s="13">
        <f>INT(D151*(1+0.08))</f>
        <v>2396</v>
      </c>
      <c r="F151" s="13">
        <f>INT(E151*(1+0.12))</f>
        <v>2683</v>
      </c>
      <c r="G151" s="13">
        <v>2843</v>
      </c>
      <c r="H151" s="13">
        <v>3212</v>
      </c>
      <c r="I151" s="13">
        <v>3468</v>
      </c>
      <c r="J151" s="1">
        <v>1</v>
      </c>
    </row>
    <row r="152" spans="1:10" ht="12.95" customHeight="1" x14ac:dyDescent="0.2">
      <c r="A152" s="7" t="str">
        <f t="shared" si="3"/>
        <v>KE-56782047</v>
      </c>
      <c r="B152" s="6">
        <v>56782047</v>
      </c>
      <c r="C152" s="1" t="s">
        <v>175</v>
      </c>
      <c r="D152" s="12" t="s">
        <v>402</v>
      </c>
      <c r="E152" s="12" t="s">
        <v>402</v>
      </c>
      <c r="F152" s="12" t="s">
        <v>402</v>
      </c>
      <c r="G152" s="12">
        <v>555</v>
      </c>
      <c r="H152" s="12">
        <v>610</v>
      </c>
      <c r="I152" s="12">
        <v>640</v>
      </c>
      <c r="J152" s="1">
        <v>0</v>
      </c>
    </row>
    <row r="153" spans="1:10" ht="12.95" customHeight="1" x14ac:dyDescent="0.2">
      <c r="A153" s="7" t="str">
        <f t="shared" si="3"/>
        <v>KE-63134389</v>
      </c>
      <c r="B153" s="6">
        <v>63134389</v>
      </c>
      <c r="C153" s="1" t="s">
        <v>171</v>
      </c>
      <c r="D153" s="13">
        <f>INT(1197*(1-0.06))</f>
        <v>1125</v>
      </c>
      <c r="E153" s="13">
        <v>1237</v>
      </c>
      <c r="F153" s="13">
        <v>1311</v>
      </c>
      <c r="G153" s="13">
        <v>1481</v>
      </c>
      <c r="H153" s="13">
        <v>1555</v>
      </c>
      <c r="I153" s="13">
        <v>1617</v>
      </c>
      <c r="J153" s="1">
        <v>1</v>
      </c>
    </row>
    <row r="154" spans="1:10" ht="12.95" customHeight="1" x14ac:dyDescent="0.2">
      <c r="A154" s="7" t="str">
        <f t="shared" si="3"/>
        <v>KF-68412561</v>
      </c>
      <c r="B154" s="6">
        <v>68412561</v>
      </c>
      <c r="C154" s="1" t="s">
        <v>154</v>
      </c>
      <c r="D154" s="12">
        <f>INT(468*(1-0.05))</f>
        <v>444</v>
      </c>
      <c r="E154" s="12">
        <v>483</v>
      </c>
      <c r="F154" s="12">
        <v>531</v>
      </c>
      <c r="G154" s="12">
        <f>INT(F154*(1+0.08))</f>
        <v>573</v>
      </c>
      <c r="H154" s="12">
        <v>641</v>
      </c>
      <c r="I154" s="12">
        <v>705</v>
      </c>
      <c r="J154" s="1">
        <v>0</v>
      </c>
    </row>
    <row r="155" spans="1:10" ht="12.95" customHeight="1" x14ac:dyDescent="0.2">
      <c r="A155" s="7" t="str">
        <f t="shared" si="3"/>
        <v>KG-12714532</v>
      </c>
      <c r="B155" s="6">
        <v>12714532</v>
      </c>
      <c r="C155" s="1" t="s">
        <v>136</v>
      </c>
      <c r="D155" s="13">
        <v>4085</v>
      </c>
      <c r="E155" s="13">
        <v>4370</v>
      </c>
      <c r="F155" s="13">
        <f>INT(E155*(1+0.07))</f>
        <v>4675</v>
      </c>
      <c r="G155" s="13">
        <v>4955</v>
      </c>
      <c r="H155" s="13">
        <v>5252</v>
      </c>
      <c r="I155" s="13">
        <v>5462</v>
      </c>
      <c r="J155" s="1">
        <v>1</v>
      </c>
    </row>
    <row r="156" spans="1:10" ht="12.95" customHeight="1" x14ac:dyDescent="0.2">
      <c r="A156" s="7" t="str">
        <f t="shared" si="3"/>
        <v>KG-27419324</v>
      </c>
      <c r="B156" s="6">
        <v>27419324</v>
      </c>
      <c r="C156" s="1" t="s">
        <v>143</v>
      </c>
      <c r="D156" s="12">
        <f>INT(1808*(1-0.11))</f>
        <v>1609</v>
      </c>
      <c r="E156" s="12">
        <v>1769</v>
      </c>
      <c r="F156" s="12">
        <v>1998</v>
      </c>
      <c r="G156" s="12">
        <f>INT(F156*(1+0.12))</f>
        <v>2237</v>
      </c>
      <c r="H156" s="12">
        <v>2527</v>
      </c>
      <c r="I156" s="12">
        <f>INT(H156*(1+0.1))</f>
        <v>2779</v>
      </c>
      <c r="J156" s="1">
        <v>0</v>
      </c>
    </row>
    <row r="157" spans="1:10" ht="12.95" customHeight="1" x14ac:dyDescent="0.2">
      <c r="A157" s="7" t="str">
        <f t="shared" si="3"/>
        <v>KG-49778635</v>
      </c>
      <c r="B157" s="6">
        <v>49778635</v>
      </c>
      <c r="C157" s="1" t="s">
        <v>180</v>
      </c>
      <c r="D157" s="13">
        <v>2159</v>
      </c>
      <c r="E157" s="13">
        <f>INT(D157*(1+0.13))</f>
        <v>2439</v>
      </c>
      <c r="F157" s="13">
        <v>2707</v>
      </c>
      <c r="G157" s="13">
        <f>INT(F157*(1+0.04))</f>
        <v>2815</v>
      </c>
      <c r="H157" s="13">
        <v>3180</v>
      </c>
      <c r="I157" s="13">
        <v>3561</v>
      </c>
      <c r="J157" s="1">
        <v>1</v>
      </c>
    </row>
    <row r="158" spans="1:10" ht="12.95" customHeight="1" x14ac:dyDescent="0.2">
      <c r="A158" s="7" t="str">
        <f t="shared" si="3"/>
        <v>KH-75566914</v>
      </c>
      <c r="B158" s="6">
        <v>75566914</v>
      </c>
      <c r="C158" s="1" t="s">
        <v>157</v>
      </c>
      <c r="D158" s="12">
        <v>3836</v>
      </c>
      <c r="E158" s="12">
        <f>INT(D158*(1+0.03))</f>
        <v>3951</v>
      </c>
      <c r="F158" s="12">
        <v>4227</v>
      </c>
      <c r="G158" s="12">
        <v>4522</v>
      </c>
      <c r="H158" s="12">
        <f>INT(G158*(1+0.11))</f>
        <v>5019</v>
      </c>
      <c r="I158" s="12">
        <v>5219</v>
      </c>
      <c r="J158" s="1">
        <v>0</v>
      </c>
    </row>
    <row r="159" spans="1:10" ht="12.95" customHeight="1" x14ac:dyDescent="0.2">
      <c r="A159" s="7" t="str">
        <f t="shared" si="3"/>
        <v>KI-35207202</v>
      </c>
      <c r="B159" s="6">
        <v>35207202</v>
      </c>
      <c r="C159" s="1" t="s">
        <v>177</v>
      </c>
      <c r="D159" s="13">
        <f>INT(3399*(1-0.08))</f>
        <v>3127</v>
      </c>
      <c r="E159" s="13">
        <v>3439</v>
      </c>
      <c r="F159" s="13">
        <f>INT(E159*(1+0.07))</f>
        <v>3679</v>
      </c>
      <c r="G159" s="13">
        <v>3936</v>
      </c>
      <c r="H159" s="13">
        <v>4408</v>
      </c>
      <c r="I159" s="13">
        <f>INT(H159*(1+0.11))</f>
        <v>4892</v>
      </c>
      <c r="J159" s="1">
        <v>1</v>
      </c>
    </row>
    <row r="160" spans="1:10" ht="12.95" customHeight="1" x14ac:dyDescent="0.2">
      <c r="A160" s="7" t="str">
        <f t="shared" si="3"/>
        <v>KI-53953666</v>
      </c>
      <c r="B160" s="6">
        <v>53953666</v>
      </c>
      <c r="C160" s="1" t="s">
        <v>399</v>
      </c>
      <c r="D160" s="12">
        <v>741</v>
      </c>
      <c r="E160" s="12">
        <v>815</v>
      </c>
      <c r="F160" s="12">
        <f>INT(E160*(1+0.06))</f>
        <v>863</v>
      </c>
      <c r="G160" s="12">
        <f>INT(F160*(1+0.12))</f>
        <v>966</v>
      </c>
      <c r="H160" s="12">
        <f>INT(G160*(1+0.11))</f>
        <v>1072</v>
      </c>
      <c r="I160" s="12">
        <v>1189</v>
      </c>
      <c r="J160" s="1">
        <v>0</v>
      </c>
    </row>
    <row r="161" spans="1:10" ht="12.95" customHeight="1" x14ac:dyDescent="0.2">
      <c r="A161" s="7" t="str">
        <f t="shared" si="3"/>
        <v>KI-82044330</v>
      </c>
      <c r="B161" s="6">
        <v>82044330</v>
      </c>
      <c r="C161" s="1" t="s">
        <v>152</v>
      </c>
      <c r="D161" s="13">
        <f>INT(1323*(1-0.03))</f>
        <v>1283</v>
      </c>
      <c r="E161" s="13">
        <v>1398</v>
      </c>
      <c r="F161" s="13">
        <v>1495</v>
      </c>
      <c r="G161" s="13">
        <v>1629</v>
      </c>
      <c r="H161" s="13">
        <v>1677</v>
      </c>
      <c r="I161" s="13">
        <v>1760</v>
      </c>
      <c r="J161" s="1">
        <v>1</v>
      </c>
    </row>
    <row r="162" spans="1:10" ht="12.95" customHeight="1" x14ac:dyDescent="0.2">
      <c r="A162" s="7" t="str">
        <f t="shared" si="3"/>
        <v>KJ-26317210</v>
      </c>
      <c r="B162" s="6">
        <v>26317210</v>
      </c>
      <c r="C162" s="1" t="s">
        <v>179</v>
      </c>
      <c r="D162" s="12">
        <v>3170</v>
      </c>
      <c r="E162" s="12">
        <v>3550</v>
      </c>
      <c r="F162" s="12">
        <v>3940</v>
      </c>
      <c r="G162" s="12">
        <f>INT(F162*(1+0.04))</f>
        <v>4097</v>
      </c>
      <c r="H162" s="12">
        <f>INT(G162*(1+0.04))</f>
        <v>4260</v>
      </c>
      <c r="I162" s="12">
        <v>4686</v>
      </c>
      <c r="J162" s="1">
        <v>0</v>
      </c>
    </row>
    <row r="163" spans="1:10" ht="12.95" customHeight="1" x14ac:dyDescent="0.2">
      <c r="A163" s="7" t="str">
        <f t="shared" si="3"/>
        <v>KJ-37723529</v>
      </c>
      <c r="B163" s="6">
        <v>37723529</v>
      </c>
      <c r="C163" s="1" t="s">
        <v>162</v>
      </c>
      <c r="D163" s="13">
        <f>INT(3023*(1-0.06))</f>
        <v>2841</v>
      </c>
      <c r="E163" s="13">
        <f>INT(D163*(1+0.03))</f>
        <v>2926</v>
      </c>
      <c r="F163" s="13">
        <v>3218</v>
      </c>
      <c r="G163" s="13">
        <f>INT(F163*(1+0.05))</f>
        <v>3378</v>
      </c>
      <c r="H163" s="13">
        <v>3715</v>
      </c>
      <c r="I163" s="13">
        <f>INT(H163*(1+0.07))</f>
        <v>3975</v>
      </c>
      <c r="J163" s="1">
        <v>1</v>
      </c>
    </row>
    <row r="164" spans="1:10" ht="12.95" customHeight="1" x14ac:dyDescent="0.2">
      <c r="A164" s="7" t="str">
        <f t="shared" si="3"/>
        <v>KK-30083143</v>
      </c>
      <c r="B164" s="6">
        <v>30083143</v>
      </c>
      <c r="C164" s="1" t="s">
        <v>176</v>
      </c>
      <c r="D164" s="12">
        <v>2710</v>
      </c>
      <c r="E164" s="12">
        <v>2899</v>
      </c>
      <c r="F164" s="12">
        <v>3217</v>
      </c>
      <c r="G164" s="12">
        <v>3635</v>
      </c>
      <c r="H164" s="12">
        <f>INT(G164*(1+0.12))</f>
        <v>4071</v>
      </c>
      <c r="I164" s="12">
        <f>INT(H164*(1+0.08))</f>
        <v>4396</v>
      </c>
      <c r="J164" s="1">
        <v>0</v>
      </c>
    </row>
    <row r="165" spans="1:10" ht="12.95" customHeight="1" x14ac:dyDescent="0.2">
      <c r="A165" s="7" t="str">
        <f t="shared" si="3"/>
        <v>KK-43098028</v>
      </c>
      <c r="B165" s="6">
        <v>43098028</v>
      </c>
      <c r="C165" s="1" t="s">
        <v>164</v>
      </c>
      <c r="D165" s="13">
        <f>INT(602*(1-0.1))</f>
        <v>541</v>
      </c>
      <c r="E165" s="13">
        <v>562</v>
      </c>
      <c r="F165" s="13">
        <v>635</v>
      </c>
      <c r="G165" s="13">
        <f>INT(F165*(1+0.06))</f>
        <v>673</v>
      </c>
      <c r="H165" s="13">
        <v>747</v>
      </c>
      <c r="I165" s="13">
        <f>INT(H165*(1+0.03))</f>
        <v>769</v>
      </c>
      <c r="J165" s="1">
        <v>1</v>
      </c>
    </row>
    <row r="166" spans="1:10" ht="12.95" customHeight="1" x14ac:dyDescent="0.2">
      <c r="A166" s="7" t="str">
        <f t="shared" si="3"/>
        <v>KK-52652871</v>
      </c>
      <c r="B166" s="6">
        <v>52652871</v>
      </c>
      <c r="C166" s="1" t="s">
        <v>167</v>
      </c>
      <c r="D166" s="12">
        <f>INT(3018*(1-0.1))</f>
        <v>2716</v>
      </c>
      <c r="E166" s="12">
        <v>2851</v>
      </c>
      <c r="F166" s="12">
        <v>3022</v>
      </c>
      <c r="G166" s="12">
        <f>INT(F166*(1+0.08))</f>
        <v>3263</v>
      </c>
      <c r="H166" s="12">
        <v>3687</v>
      </c>
      <c r="I166" s="12">
        <f>INT(H166*(1+0.12))</f>
        <v>4129</v>
      </c>
      <c r="J166" s="1">
        <v>0</v>
      </c>
    </row>
    <row r="167" spans="1:10" ht="12.95" customHeight="1" x14ac:dyDescent="0.2">
      <c r="A167" s="7" t="str">
        <f t="shared" si="3"/>
        <v>KK-57806240</v>
      </c>
      <c r="B167" s="6">
        <v>57806240</v>
      </c>
      <c r="C167" s="1" t="s">
        <v>163</v>
      </c>
      <c r="D167" s="13">
        <v>2472</v>
      </c>
      <c r="E167" s="13">
        <f>INT(D167*(1+0.08))</f>
        <v>2669</v>
      </c>
      <c r="F167" s="13">
        <v>2802</v>
      </c>
      <c r="G167" s="13">
        <v>3166</v>
      </c>
      <c r="H167" s="13">
        <v>3260</v>
      </c>
      <c r="I167" s="13">
        <f>INT(H167*(1+0.06))</f>
        <v>3455</v>
      </c>
      <c r="J167" s="1">
        <v>1</v>
      </c>
    </row>
    <row r="168" spans="1:10" ht="12.95" customHeight="1" x14ac:dyDescent="0.2">
      <c r="A168" s="7" t="str">
        <f t="shared" si="3"/>
        <v>KL-37301313</v>
      </c>
      <c r="B168" s="6">
        <v>37301313</v>
      </c>
      <c r="C168" s="1" t="s">
        <v>144</v>
      </c>
      <c r="D168" s="12">
        <v>2291</v>
      </c>
      <c r="E168" s="12">
        <v>2588</v>
      </c>
      <c r="F168" s="12">
        <v>2691</v>
      </c>
      <c r="G168" s="12">
        <v>2933</v>
      </c>
      <c r="H168" s="12">
        <v>3167</v>
      </c>
      <c r="I168" s="12">
        <f>INT(H168*(1+0.05))</f>
        <v>3325</v>
      </c>
      <c r="J168" s="1">
        <v>0</v>
      </c>
    </row>
    <row r="169" spans="1:10" ht="12.95" customHeight="1" x14ac:dyDescent="0.2">
      <c r="A169" s="7" t="str">
        <f t="shared" si="3"/>
        <v>KL-81393237</v>
      </c>
      <c r="B169" s="6">
        <v>81393237</v>
      </c>
      <c r="C169" s="1" t="s">
        <v>166</v>
      </c>
      <c r="D169" s="13">
        <f>INT(1107*(1-0.08))</f>
        <v>1018</v>
      </c>
      <c r="E169" s="13">
        <f>INT(D169*(1+0.03))</f>
        <v>1048</v>
      </c>
      <c r="F169" s="13">
        <f>INT(E169*(1+0.09))</f>
        <v>1142</v>
      </c>
      <c r="G169" s="13">
        <v>1279</v>
      </c>
      <c r="H169" s="13">
        <v>1445</v>
      </c>
      <c r="I169" s="13">
        <v>1531</v>
      </c>
      <c r="J169" s="1">
        <v>1</v>
      </c>
    </row>
    <row r="170" spans="1:10" ht="12.95" customHeight="1" x14ac:dyDescent="0.2">
      <c r="A170" s="7" t="str">
        <f t="shared" si="3"/>
        <v>KL-93489955</v>
      </c>
      <c r="B170" s="6">
        <v>93489955</v>
      </c>
      <c r="C170" s="1" t="s">
        <v>169</v>
      </c>
      <c r="D170" s="12">
        <f>INT(576*(1-0.05))</f>
        <v>547</v>
      </c>
      <c r="E170" s="12">
        <v>574</v>
      </c>
      <c r="F170" s="12">
        <v>625</v>
      </c>
      <c r="G170" s="12">
        <v>675</v>
      </c>
      <c r="H170" s="12">
        <v>708</v>
      </c>
      <c r="I170" s="12">
        <v>750</v>
      </c>
      <c r="J170" s="1">
        <v>0</v>
      </c>
    </row>
    <row r="171" spans="1:10" ht="12.95" customHeight="1" x14ac:dyDescent="0.2">
      <c r="A171" s="7" t="str">
        <f t="shared" si="3"/>
        <v>KM-15496382</v>
      </c>
      <c r="B171" s="6">
        <v>15496382</v>
      </c>
      <c r="C171" s="1" t="s">
        <v>161</v>
      </c>
      <c r="D171" s="13">
        <v>3131</v>
      </c>
      <c r="E171" s="13">
        <f>INT(D171*(1+0.13))</f>
        <v>3538</v>
      </c>
      <c r="F171" s="13">
        <f>INT(E171*(1+0.08))</f>
        <v>3821</v>
      </c>
      <c r="G171" s="13">
        <v>4050</v>
      </c>
      <c r="H171" s="13">
        <v>4374</v>
      </c>
      <c r="I171" s="13">
        <f>INT(H171*(1+0.1))</f>
        <v>4811</v>
      </c>
      <c r="J171" s="1">
        <v>1</v>
      </c>
    </row>
    <row r="172" spans="1:10" ht="12.95" customHeight="1" x14ac:dyDescent="0.2">
      <c r="A172" s="7" t="str">
        <f t="shared" si="3"/>
        <v>KM-75723461</v>
      </c>
      <c r="B172" s="6">
        <v>75723461</v>
      </c>
      <c r="C172" s="1" t="s">
        <v>141</v>
      </c>
      <c r="D172" s="12">
        <v>2267</v>
      </c>
      <c r="E172" s="12">
        <v>2516</v>
      </c>
      <c r="F172" s="12">
        <v>2692</v>
      </c>
      <c r="G172" s="12">
        <v>2988</v>
      </c>
      <c r="H172" s="12">
        <f>INT(G172*(1+0.03))</f>
        <v>3077</v>
      </c>
      <c r="I172" s="12">
        <f>INT(H172*(1+0.11))</f>
        <v>3415</v>
      </c>
      <c r="J172" s="1">
        <v>0</v>
      </c>
    </row>
    <row r="173" spans="1:10" ht="12.95" customHeight="1" x14ac:dyDescent="0.2">
      <c r="A173" s="7" t="str">
        <f t="shared" si="3"/>
        <v>KM-90982180</v>
      </c>
      <c r="B173" s="6">
        <v>90982180</v>
      </c>
      <c r="C173" s="1" t="s">
        <v>159</v>
      </c>
      <c r="D173" s="13">
        <f>INT(631*(1-0.03))</f>
        <v>612</v>
      </c>
      <c r="E173" s="13">
        <v>654</v>
      </c>
      <c r="F173" s="13">
        <v>699</v>
      </c>
      <c r="G173" s="13">
        <v>726</v>
      </c>
      <c r="H173" s="13">
        <v>805</v>
      </c>
      <c r="I173" s="13">
        <f>INT(H173*(1+0.04))</f>
        <v>837</v>
      </c>
      <c r="J173" s="1">
        <v>1</v>
      </c>
    </row>
    <row r="174" spans="1:10" ht="12.95" customHeight="1" x14ac:dyDescent="0.2">
      <c r="A174" s="7" t="str">
        <f t="shared" si="3"/>
        <v>KO-13983902</v>
      </c>
      <c r="B174" s="6">
        <v>13983902</v>
      </c>
      <c r="C174" s="1" t="s">
        <v>137</v>
      </c>
      <c r="D174" s="12">
        <v>1598</v>
      </c>
      <c r="E174" s="12">
        <v>1741</v>
      </c>
      <c r="F174" s="12">
        <f>INT(E174*(1+0.03))</f>
        <v>1793</v>
      </c>
      <c r="G174" s="12">
        <f>INT(F174*(1+0.13))</f>
        <v>2026</v>
      </c>
      <c r="H174" s="12">
        <v>2269</v>
      </c>
      <c r="I174" s="12">
        <f>INT(H174*(1+0.03))</f>
        <v>2337</v>
      </c>
      <c r="J174" s="1">
        <v>0</v>
      </c>
    </row>
    <row r="175" spans="1:10" ht="12.95" customHeight="1" x14ac:dyDescent="0.2">
      <c r="A175" s="7" t="str">
        <f t="shared" si="3"/>
        <v>KO-47905970</v>
      </c>
      <c r="B175" s="6">
        <v>47905970</v>
      </c>
      <c r="C175" s="1" t="s">
        <v>174</v>
      </c>
      <c r="D175" s="13">
        <v>1118</v>
      </c>
      <c r="E175" s="13">
        <v>1252</v>
      </c>
      <c r="F175" s="13">
        <f>INT(E175*(1+0.06))</f>
        <v>1327</v>
      </c>
      <c r="G175" s="13">
        <v>1406</v>
      </c>
      <c r="H175" s="13">
        <f>INT(G175*(1+0.13))</f>
        <v>1588</v>
      </c>
      <c r="I175" s="13">
        <v>1730</v>
      </c>
      <c r="J175" s="1">
        <v>1</v>
      </c>
    </row>
    <row r="176" spans="1:10" ht="12.95" customHeight="1" x14ac:dyDescent="0.2">
      <c r="A176" s="7" t="str">
        <f t="shared" si="3"/>
        <v>KP-12958003</v>
      </c>
      <c r="B176" s="6">
        <v>12958003</v>
      </c>
      <c r="C176" s="1" t="s">
        <v>160</v>
      </c>
      <c r="D176" s="12">
        <v>1944</v>
      </c>
      <c r="E176" s="12">
        <f>INT(D176*(1+0.12))</f>
        <v>2177</v>
      </c>
      <c r="F176" s="12">
        <f>INT(E176*(1+0.12))</f>
        <v>2438</v>
      </c>
      <c r="G176" s="12">
        <v>2535</v>
      </c>
      <c r="H176" s="12">
        <v>2763</v>
      </c>
      <c r="I176" s="12">
        <v>2873</v>
      </c>
      <c r="J176" s="1">
        <v>0</v>
      </c>
    </row>
    <row r="177" spans="1:14" ht="12.95" customHeight="1" x14ac:dyDescent="0.2">
      <c r="A177" s="7" t="str">
        <f t="shared" si="3"/>
        <v>KP-27733832</v>
      </c>
      <c r="B177" s="6">
        <v>27733832</v>
      </c>
      <c r="C177" s="1" t="s">
        <v>155</v>
      </c>
      <c r="D177" s="13">
        <v>1687</v>
      </c>
      <c r="E177" s="13">
        <v>1737</v>
      </c>
      <c r="F177" s="13">
        <v>1789</v>
      </c>
      <c r="G177" s="13">
        <v>1896</v>
      </c>
      <c r="H177" s="13">
        <f>INT(G177*(1+0.09))</f>
        <v>2066</v>
      </c>
      <c r="I177" s="13">
        <f>INT(H177*(1+0.12))</f>
        <v>2313</v>
      </c>
      <c r="J177" s="1">
        <v>1</v>
      </c>
    </row>
    <row r="178" spans="1:14" ht="12.95" customHeight="1" x14ac:dyDescent="0.2">
      <c r="A178" s="7" t="str">
        <f t="shared" si="3"/>
        <v>KP-36300408</v>
      </c>
      <c r="B178" s="6">
        <v>36300408</v>
      </c>
      <c r="C178" s="1" t="s">
        <v>139</v>
      </c>
      <c r="D178" s="12">
        <f>INT(2688*(1-0.06))</f>
        <v>2526</v>
      </c>
      <c r="E178" s="12">
        <f>INT(D178*(1+0.07))</f>
        <v>2702</v>
      </c>
      <c r="F178" s="12">
        <v>3053</v>
      </c>
      <c r="G178" s="12">
        <v>3236</v>
      </c>
      <c r="H178" s="12">
        <v>3397</v>
      </c>
      <c r="I178" s="12">
        <f>INT(H178*(1+0.04))</f>
        <v>3532</v>
      </c>
      <c r="J178" s="1">
        <v>0</v>
      </c>
    </row>
    <row r="179" spans="1:14" ht="12.95" customHeight="1" x14ac:dyDescent="0.2">
      <c r="A179" s="7" t="str">
        <f t="shared" si="3"/>
        <v>KP-99387581</v>
      </c>
      <c r="B179" s="6">
        <v>99387581</v>
      </c>
      <c r="C179" s="1" t="s">
        <v>181</v>
      </c>
      <c r="D179" s="13">
        <f>INT(3734*(1-0.05))</f>
        <v>3547</v>
      </c>
      <c r="E179" s="13">
        <f>INT(D179*(1+0.12))</f>
        <v>3972</v>
      </c>
      <c r="F179" s="13">
        <v>4210</v>
      </c>
      <c r="G179" s="13">
        <v>4546</v>
      </c>
      <c r="H179" s="13">
        <f>INT(G179*(1+0.11))</f>
        <v>5046</v>
      </c>
      <c r="I179" s="13">
        <f>INT(H179*(1+0.1))</f>
        <v>5550</v>
      </c>
      <c r="J179" s="1">
        <v>1</v>
      </c>
    </row>
    <row r="180" spans="1:14" ht="12.95" customHeight="1" x14ac:dyDescent="0.2">
      <c r="A180" s="7" t="str">
        <f t="shared" si="3"/>
        <v>KS-32217196</v>
      </c>
      <c r="B180" s="6">
        <v>32217196</v>
      </c>
      <c r="C180" s="1" t="s">
        <v>148</v>
      </c>
      <c r="D180" s="12">
        <v>1272</v>
      </c>
      <c r="E180" s="12">
        <f>INT(D180*(1+0.13))</f>
        <v>1437</v>
      </c>
      <c r="F180" s="12">
        <v>1623</v>
      </c>
      <c r="G180" s="12">
        <f>INT(F180*(1+0.11))</f>
        <v>1801</v>
      </c>
      <c r="H180" s="12">
        <v>1927</v>
      </c>
      <c r="I180" s="12">
        <v>2023</v>
      </c>
      <c r="J180" s="1">
        <v>0</v>
      </c>
    </row>
    <row r="181" spans="1:14" ht="12.95" customHeight="1" x14ac:dyDescent="0.2">
      <c r="A181" s="7" t="str">
        <f t="shared" si="3"/>
        <v>KS-90030861</v>
      </c>
      <c r="B181" s="6">
        <v>90030861</v>
      </c>
      <c r="C181" s="1" t="s">
        <v>142</v>
      </c>
      <c r="D181" s="13">
        <f>INT(4061*(1-0.12))</f>
        <v>3573</v>
      </c>
      <c r="E181" s="13">
        <f>INT(D181*(1+0.11))</f>
        <v>3966</v>
      </c>
      <c r="F181" s="13">
        <f>INT(E181*(1+0.12))</f>
        <v>4441</v>
      </c>
      <c r="G181" s="13">
        <v>4663</v>
      </c>
      <c r="H181" s="13">
        <v>4989</v>
      </c>
      <c r="I181" s="13">
        <f>INT(H181*(1+0.06))</f>
        <v>5288</v>
      </c>
      <c r="J181" s="1">
        <v>1</v>
      </c>
    </row>
    <row r="182" spans="1:14" ht="12.95" customHeight="1" x14ac:dyDescent="0.2">
      <c r="A182" s="7" t="str">
        <f t="shared" si="3"/>
        <v>KT-76851347</v>
      </c>
      <c r="B182" s="6">
        <v>76851347</v>
      </c>
      <c r="C182" s="1" t="s">
        <v>146</v>
      </c>
      <c r="D182" s="12">
        <v>599</v>
      </c>
      <c r="E182" s="12">
        <v>664</v>
      </c>
      <c r="F182" s="12">
        <v>710</v>
      </c>
      <c r="G182" s="12">
        <v>795</v>
      </c>
      <c r="H182" s="12">
        <f>INT(G182*(1+0.04))</f>
        <v>826</v>
      </c>
      <c r="I182" s="12">
        <f>INT(H182*(1+0.12))</f>
        <v>925</v>
      </c>
      <c r="J182" s="1">
        <v>0</v>
      </c>
    </row>
    <row r="183" spans="1:14" ht="12.95" customHeight="1" x14ac:dyDescent="0.2">
      <c r="A183" s="7" t="str">
        <f t="shared" si="3"/>
        <v>KV-45276134</v>
      </c>
      <c r="B183" s="6">
        <v>45276134</v>
      </c>
      <c r="C183" s="1" t="s">
        <v>145</v>
      </c>
      <c r="D183" s="13">
        <f>INT(2502*(1-0.07))</f>
        <v>2326</v>
      </c>
      <c r="E183" s="13">
        <v>2442</v>
      </c>
      <c r="F183" s="13">
        <v>2588</v>
      </c>
      <c r="G183" s="13">
        <f>INT(F183*(1+0.07))</f>
        <v>2769</v>
      </c>
      <c r="H183" s="13">
        <v>2852</v>
      </c>
      <c r="I183" s="13">
        <v>3023</v>
      </c>
      <c r="J183" s="1">
        <v>1</v>
      </c>
    </row>
    <row r="184" spans="1:14" ht="12.95" customHeight="1" x14ac:dyDescent="0.2">
      <c r="A184" s="7" t="str">
        <f t="shared" si="3"/>
        <v>KV-62260422</v>
      </c>
      <c r="B184" s="6">
        <v>62260422</v>
      </c>
      <c r="C184" s="1" t="s">
        <v>156</v>
      </c>
      <c r="D184" s="12">
        <v>2691</v>
      </c>
      <c r="E184" s="12">
        <v>2825</v>
      </c>
      <c r="F184" s="12">
        <v>3022</v>
      </c>
      <c r="G184" s="12">
        <f>INT(F184*(1+0.11))</f>
        <v>3354</v>
      </c>
      <c r="H184" s="12">
        <v>3722</v>
      </c>
      <c r="I184" s="12">
        <f>INT(H184*(1+0.07))</f>
        <v>3982</v>
      </c>
      <c r="J184" s="1">
        <v>0</v>
      </c>
    </row>
    <row r="185" spans="1:14" ht="12.95" customHeight="1" x14ac:dyDescent="0.2">
      <c r="A185" s="7" t="str">
        <f t="shared" si="3"/>
        <v>KZ-21120323</v>
      </c>
      <c r="B185" s="6">
        <v>21120323</v>
      </c>
      <c r="C185" s="1" t="s">
        <v>158</v>
      </c>
      <c r="D185" s="13">
        <v>3472</v>
      </c>
      <c r="E185" s="13">
        <v>3610</v>
      </c>
      <c r="F185" s="13">
        <f>INT(E185*(1+0.08))</f>
        <v>3898</v>
      </c>
      <c r="G185" s="13">
        <v>4053</v>
      </c>
      <c r="H185" s="13">
        <v>4255</v>
      </c>
      <c r="I185" s="13">
        <v>4425</v>
      </c>
      <c r="J185" s="1">
        <v>1</v>
      </c>
    </row>
    <row r="186" spans="1:14" ht="12.95" customHeight="1" x14ac:dyDescent="0.2">
      <c r="A186" s="7" t="str">
        <f t="shared" si="3"/>
        <v>LÁ-93819145</v>
      </c>
      <c r="B186" s="6">
        <v>93819145</v>
      </c>
      <c r="C186" s="1" t="s">
        <v>186</v>
      </c>
      <c r="D186" s="12">
        <v>553</v>
      </c>
      <c r="E186" s="12">
        <v>624</v>
      </c>
      <c r="F186" s="12">
        <f>INT(E186*(1+0.08))</f>
        <v>673</v>
      </c>
      <c r="G186" s="12">
        <v>760</v>
      </c>
      <c r="H186" s="12">
        <v>836</v>
      </c>
      <c r="I186" s="12">
        <f>INT(H186*(1+0.03))</f>
        <v>861</v>
      </c>
      <c r="J186" s="1">
        <v>0</v>
      </c>
    </row>
    <row r="187" spans="1:14" ht="12.95" customHeight="1" x14ac:dyDescent="0.2">
      <c r="A187" s="7" t="str">
        <f t="shared" si="3"/>
        <v>LB-48352876</v>
      </c>
      <c r="B187" s="6">
        <v>48352876</v>
      </c>
      <c r="C187" s="1" t="s">
        <v>188</v>
      </c>
      <c r="D187" s="13">
        <f>INT(1293*(1-0.08))</f>
        <v>1189</v>
      </c>
      <c r="E187" s="13">
        <v>1343</v>
      </c>
      <c r="F187" s="13">
        <f>INT(E187*(1+0.06))</f>
        <v>1423</v>
      </c>
      <c r="G187" s="13">
        <f>INT(F187*(1+0.04))</f>
        <v>1479</v>
      </c>
      <c r="H187" s="13">
        <f>INT(G187*(1+0.05))</f>
        <v>1552</v>
      </c>
      <c r="I187" s="13">
        <v>1691</v>
      </c>
      <c r="J187" s="1">
        <v>1</v>
      </c>
    </row>
    <row r="188" spans="1:14" ht="12.95" customHeight="1" x14ac:dyDescent="0.2">
      <c r="A188" s="7" t="str">
        <f t="shared" si="3"/>
        <v>LG-74909925</v>
      </c>
      <c r="B188" s="6">
        <v>74909925</v>
      </c>
      <c r="C188" s="1" t="s">
        <v>185</v>
      </c>
      <c r="D188" s="12">
        <v>914</v>
      </c>
      <c r="E188" s="12">
        <v>968</v>
      </c>
      <c r="F188" s="12">
        <f>INT(E188*(1+0.11))</f>
        <v>1074</v>
      </c>
      <c r="G188" s="12">
        <v>1213</v>
      </c>
      <c r="H188" s="12">
        <f>INT(G188*(1+0.07))</f>
        <v>1297</v>
      </c>
      <c r="I188" s="12">
        <f>INT(H188*(1+0.03))</f>
        <v>1335</v>
      </c>
      <c r="J188" s="1">
        <v>0</v>
      </c>
    </row>
    <row r="189" spans="1:14" ht="12.95" customHeight="1" x14ac:dyDescent="0.2">
      <c r="A189" s="7" t="str">
        <f t="shared" si="3"/>
        <v>LL-42044200</v>
      </c>
      <c r="B189" s="6">
        <v>42044200</v>
      </c>
      <c r="C189" s="1" t="s">
        <v>187</v>
      </c>
      <c r="D189" s="13">
        <f>INT(2032*(1-0.09))</f>
        <v>1849</v>
      </c>
      <c r="E189" s="13">
        <v>2070</v>
      </c>
      <c r="F189" s="13">
        <v>2256</v>
      </c>
      <c r="G189" s="13">
        <v>2391</v>
      </c>
      <c r="H189" s="13">
        <v>2510</v>
      </c>
      <c r="I189" s="13">
        <v>2836</v>
      </c>
      <c r="J189" s="1">
        <v>1</v>
      </c>
    </row>
    <row r="190" spans="1:14" ht="12.95" customHeight="1" x14ac:dyDescent="0.2">
      <c r="A190" s="7" t="str">
        <f t="shared" si="3"/>
        <v>LL-88068706</v>
      </c>
      <c r="B190" s="6">
        <v>88068706</v>
      </c>
      <c r="C190" s="1" t="s">
        <v>189</v>
      </c>
      <c r="D190" s="12">
        <f>INT(3599*(1-0.04))</f>
        <v>3455</v>
      </c>
      <c r="E190" s="12">
        <v>3904</v>
      </c>
      <c r="F190" s="12">
        <v>4177</v>
      </c>
      <c r="G190" s="12">
        <f>INT(F190*(1+0.12))</f>
        <v>4678</v>
      </c>
      <c r="H190" s="12">
        <f>INT(G190*(1+0.1))</f>
        <v>5145</v>
      </c>
      <c r="I190" s="12">
        <v>5813</v>
      </c>
      <c r="J190" s="1">
        <v>0</v>
      </c>
      <c r="N190"/>
    </row>
    <row r="191" spans="1:14" ht="12.95" customHeight="1" x14ac:dyDescent="0.2">
      <c r="A191" s="7" t="str">
        <f t="shared" si="3"/>
        <v>LÖ-59441974</v>
      </c>
      <c r="B191" s="6">
        <v>59441974</v>
      </c>
      <c r="C191" s="1" t="s">
        <v>182</v>
      </c>
      <c r="D191" s="13">
        <f>INT(2196*(1-0.05))</f>
        <v>2086</v>
      </c>
      <c r="E191" s="13">
        <v>2336</v>
      </c>
      <c r="F191" s="13">
        <v>2406</v>
      </c>
      <c r="G191" s="13">
        <v>2478</v>
      </c>
      <c r="H191" s="13">
        <v>2701</v>
      </c>
      <c r="I191" s="13">
        <v>2917</v>
      </c>
      <c r="J191" s="1">
        <v>1</v>
      </c>
    </row>
    <row r="192" spans="1:14" ht="12.95" customHeight="1" x14ac:dyDescent="0.2">
      <c r="A192" s="7" t="str">
        <f t="shared" si="3"/>
        <v>LT-93089645</v>
      </c>
      <c r="B192" s="6">
        <v>93089645</v>
      </c>
      <c r="C192" s="1" t="s">
        <v>190</v>
      </c>
      <c r="D192" s="12">
        <f>INT(3631*(1-0.08))</f>
        <v>3340</v>
      </c>
      <c r="E192" s="12">
        <v>3540</v>
      </c>
      <c r="F192" s="12">
        <f>INT(E192*(1+0.04))</f>
        <v>3681</v>
      </c>
      <c r="G192" s="12">
        <v>4122</v>
      </c>
      <c r="H192" s="12">
        <f>INT(G192*(1+0.11))</f>
        <v>4575</v>
      </c>
      <c r="I192" s="12">
        <v>4941</v>
      </c>
      <c r="J192" s="1">
        <v>0</v>
      </c>
    </row>
    <row r="193" spans="1:12" ht="12.95" customHeight="1" x14ac:dyDescent="0.2">
      <c r="A193" s="7" t="str">
        <f t="shared" si="3"/>
        <v>LV-45051385</v>
      </c>
      <c r="B193" s="6">
        <v>45051385</v>
      </c>
      <c r="C193" s="1" t="s">
        <v>183</v>
      </c>
      <c r="D193" s="13">
        <f>INT(1505*(1-0.06))</f>
        <v>1414</v>
      </c>
      <c r="E193" s="13">
        <f>INT(D193*(1+0.09))</f>
        <v>1541</v>
      </c>
      <c r="F193" s="13">
        <f>INT(E193*(1+0.03))</f>
        <v>1587</v>
      </c>
      <c r="G193" s="13">
        <v>1777</v>
      </c>
      <c r="H193" s="13">
        <f>INT(G193*(1+0.12))</f>
        <v>1990</v>
      </c>
      <c r="I193" s="13">
        <v>2248</v>
      </c>
      <c r="J193" s="1">
        <v>1</v>
      </c>
    </row>
    <row r="194" spans="1:12" ht="12.95" customHeight="1" x14ac:dyDescent="0.2">
      <c r="A194" s="7" t="str">
        <f t="shared" ref="A194:A257" si="4">LEFT(TRIM(C194))&amp;MID(TRIM(C194),SEARCH(CHAR(32),TRIM(C194))+1,1)&amp;"-"&amp;B194</f>
        <v>LZ-87198933</v>
      </c>
      <c r="B194" s="6">
        <v>87198933</v>
      </c>
      <c r="C194" s="1" t="s">
        <v>184</v>
      </c>
      <c r="D194" s="12">
        <v>3194</v>
      </c>
      <c r="E194" s="12">
        <f>INT(D194*(1+0.04))</f>
        <v>3321</v>
      </c>
      <c r="F194" s="12">
        <v>3586</v>
      </c>
      <c r="G194" s="12">
        <v>3944</v>
      </c>
      <c r="H194" s="12">
        <f>INT(G194*(1+0.12))</f>
        <v>4417</v>
      </c>
      <c r="I194" s="12">
        <v>4947</v>
      </c>
      <c r="J194" s="1">
        <v>0</v>
      </c>
    </row>
    <row r="195" spans="1:12" ht="12.95" customHeight="1" x14ac:dyDescent="0.2">
      <c r="A195" s="7" t="str">
        <f t="shared" si="4"/>
        <v>MA-25072631</v>
      </c>
      <c r="B195" s="6">
        <v>25072631</v>
      </c>
      <c r="C195" s="1" t="s">
        <v>196</v>
      </c>
      <c r="D195" s="13">
        <v>3472</v>
      </c>
      <c r="E195" s="13">
        <v>3610</v>
      </c>
      <c r="F195" s="13">
        <f>INT(E195*(1+0.11))</f>
        <v>4007</v>
      </c>
      <c r="G195" s="13">
        <v>4447</v>
      </c>
      <c r="H195" s="13">
        <v>4580</v>
      </c>
      <c r="I195" s="13">
        <v>4946</v>
      </c>
      <c r="J195" s="1">
        <v>1</v>
      </c>
    </row>
    <row r="196" spans="1:12" ht="12.95" customHeight="1" x14ac:dyDescent="0.2">
      <c r="A196" s="7" t="str">
        <f t="shared" si="4"/>
        <v>MÁ-96743869</v>
      </c>
      <c r="B196" s="6">
        <v>96743869</v>
      </c>
      <c r="C196" s="1" t="s">
        <v>195</v>
      </c>
      <c r="D196" s="12">
        <f>INT(723*(1-0.03))</f>
        <v>701</v>
      </c>
      <c r="E196" s="12">
        <v>757</v>
      </c>
      <c r="F196" s="12">
        <v>817</v>
      </c>
      <c r="G196" s="12">
        <v>906</v>
      </c>
      <c r="H196" s="12">
        <v>1014</v>
      </c>
      <c r="I196" s="12">
        <v>1095</v>
      </c>
      <c r="J196" s="1">
        <v>0</v>
      </c>
      <c r="L196"/>
    </row>
    <row r="197" spans="1:12" ht="12.95" customHeight="1" x14ac:dyDescent="0.2">
      <c r="A197" s="7" t="str">
        <f t="shared" si="4"/>
        <v>MB-59370417</v>
      </c>
      <c r="B197" s="6">
        <v>59370417</v>
      </c>
      <c r="C197" s="1" t="s">
        <v>199</v>
      </c>
      <c r="D197" s="13">
        <v>3996</v>
      </c>
      <c r="E197" s="13">
        <v>4355</v>
      </c>
      <c r="F197" s="13">
        <v>4529</v>
      </c>
      <c r="G197" s="13">
        <v>5072</v>
      </c>
      <c r="H197" s="13">
        <v>5477</v>
      </c>
      <c r="I197" s="13">
        <v>5969</v>
      </c>
      <c r="J197" s="1">
        <v>1</v>
      </c>
    </row>
    <row r="198" spans="1:12" ht="12.95" customHeight="1" x14ac:dyDescent="0.2">
      <c r="A198" s="7" t="str">
        <f t="shared" si="4"/>
        <v>MB-96054186</v>
      </c>
      <c r="B198" s="6">
        <v>96054186</v>
      </c>
      <c r="C198" s="1" t="s">
        <v>192</v>
      </c>
      <c r="D198" s="12">
        <v>953</v>
      </c>
      <c r="E198" s="12">
        <f>INT(D198*(1+0.07))</f>
        <v>1019</v>
      </c>
      <c r="F198" s="12">
        <v>1100</v>
      </c>
      <c r="G198" s="12">
        <v>1155</v>
      </c>
      <c r="H198" s="12">
        <v>1305</v>
      </c>
      <c r="I198" s="12">
        <v>1383</v>
      </c>
      <c r="J198" s="1">
        <v>0</v>
      </c>
    </row>
    <row r="199" spans="1:12" ht="12.95" customHeight="1" x14ac:dyDescent="0.2">
      <c r="A199" s="7" t="str">
        <f t="shared" si="4"/>
        <v>MC-90753333</v>
      </c>
      <c r="B199" s="6">
        <v>90753333</v>
      </c>
      <c r="C199" s="1" t="s">
        <v>204</v>
      </c>
      <c r="D199" s="13">
        <v>1765</v>
      </c>
      <c r="E199" s="13">
        <v>1994</v>
      </c>
      <c r="F199" s="13">
        <f>INT(E199*(1+0.03))</f>
        <v>2053</v>
      </c>
      <c r="G199" s="13">
        <v>2176</v>
      </c>
      <c r="H199" s="13">
        <f>INT(G199*(1+0.07))</f>
        <v>2328</v>
      </c>
      <c r="I199" s="13">
        <f>INT(H199*(1+0.05))</f>
        <v>2444</v>
      </c>
      <c r="J199" s="1">
        <v>1</v>
      </c>
    </row>
    <row r="200" spans="1:12" ht="12.95" customHeight="1" x14ac:dyDescent="0.2">
      <c r="A200" s="7" t="str">
        <f t="shared" si="4"/>
        <v>MD-50236462</v>
      </c>
      <c r="B200" s="6">
        <v>50236462</v>
      </c>
      <c r="C200" s="1" t="s">
        <v>205</v>
      </c>
      <c r="D200" s="12">
        <v>2381</v>
      </c>
      <c r="E200" s="12">
        <f>INT(D200*(1+0.04))</f>
        <v>2476</v>
      </c>
      <c r="F200" s="12">
        <f>INT(E200*(1+0.1))</f>
        <v>2723</v>
      </c>
      <c r="G200" s="12">
        <v>2968</v>
      </c>
      <c r="H200" s="12">
        <v>3264</v>
      </c>
      <c r="I200" s="12">
        <v>3590</v>
      </c>
      <c r="J200" s="1">
        <v>0</v>
      </c>
    </row>
    <row r="201" spans="1:12" ht="12.95" customHeight="1" x14ac:dyDescent="0.2">
      <c r="A201" s="7" t="str">
        <f t="shared" si="4"/>
        <v>ME-50736791</v>
      </c>
      <c r="B201" s="6">
        <v>50736791</v>
      </c>
      <c r="C201" s="1" t="s">
        <v>201</v>
      </c>
      <c r="D201" s="13">
        <f>INT(3405*(1-0.03))</f>
        <v>3302</v>
      </c>
      <c r="E201" s="13">
        <f>INT(D201*(1+0.03))</f>
        <v>3401</v>
      </c>
      <c r="F201" s="13">
        <v>3741</v>
      </c>
      <c r="G201" s="13">
        <v>3928</v>
      </c>
      <c r="H201" s="13">
        <f>INT(G201*(1+0.07))</f>
        <v>4202</v>
      </c>
      <c r="I201" s="13">
        <v>4538</v>
      </c>
      <c r="J201" s="1">
        <v>1</v>
      </c>
    </row>
    <row r="202" spans="1:12" ht="12.95" customHeight="1" x14ac:dyDescent="0.2">
      <c r="A202" s="7" t="str">
        <f t="shared" si="4"/>
        <v>ME-86655037</v>
      </c>
      <c r="B202" s="6">
        <v>86655037</v>
      </c>
      <c r="C202" s="1" t="s">
        <v>198</v>
      </c>
      <c r="D202" s="11">
        <v>1170</v>
      </c>
      <c r="E202" s="11">
        <v>1310</v>
      </c>
      <c r="F202" s="11">
        <v>1454</v>
      </c>
      <c r="G202" s="11">
        <v>1512</v>
      </c>
      <c r="H202" s="11">
        <v>1587</v>
      </c>
      <c r="I202" s="11">
        <v>1666</v>
      </c>
      <c r="J202" s="1">
        <v>0</v>
      </c>
    </row>
    <row r="203" spans="1:12" ht="12.95" customHeight="1" x14ac:dyDescent="0.2">
      <c r="A203" s="7" t="str">
        <f t="shared" si="4"/>
        <v>MH-15919040</v>
      </c>
      <c r="B203" s="6">
        <v>15919040</v>
      </c>
      <c r="C203" s="1" t="s">
        <v>214</v>
      </c>
      <c r="D203" s="10">
        <f>INT(1330*(1-0.09))</f>
        <v>1210</v>
      </c>
      <c r="E203" s="10">
        <v>1306</v>
      </c>
      <c r="F203" s="10">
        <v>1475</v>
      </c>
      <c r="G203" s="10">
        <v>1622</v>
      </c>
      <c r="H203" s="10">
        <v>1719</v>
      </c>
      <c r="I203" s="10">
        <f>INT(H203*(1+0.13))</f>
        <v>1942</v>
      </c>
      <c r="J203" s="1">
        <v>1</v>
      </c>
    </row>
    <row r="204" spans="1:12" ht="12.95" customHeight="1" x14ac:dyDescent="0.2">
      <c r="A204" s="7" t="str">
        <f t="shared" si="4"/>
        <v>MH-74392499</v>
      </c>
      <c r="B204" s="6">
        <v>74392499</v>
      </c>
      <c r="C204" s="1" t="s">
        <v>209</v>
      </c>
      <c r="D204" s="11">
        <v>2767</v>
      </c>
      <c r="E204" s="11">
        <f>INT(D204*(1+0.08))</f>
        <v>2988</v>
      </c>
      <c r="F204" s="11">
        <f>INT(E204*(1+0.03))</f>
        <v>3077</v>
      </c>
      <c r="G204" s="11">
        <v>3415</v>
      </c>
      <c r="H204" s="11">
        <v>3619</v>
      </c>
      <c r="I204" s="11">
        <v>3908</v>
      </c>
      <c r="J204" s="1">
        <v>0</v>
      </c>
    </row>
    <row r="205" spans="1:12" ht="12.95" customHeight="1" x14ac:dyDescent="0.2">
      <c r="A205" s="7" t="str">
        <f t="shared" si="4"/>
        <v>MI-49292463</v>
      </c>
      <c r="B205" s="6">
        <v>49292463</v>
      </c>
      <c r="C205" s="1" t="s">
        <v>212</v>
      </c>
      <c r="D205" s="10">
        <f>INT(831*(1-0.06))</f>
        <v>781</v>
      </c>
      <c r="E205" s="10">
        <v>843</v>
      </c>
      <c r="F205" s="10">
        <v>902</v>
      </c>
      <c r="G205" s="10">
        <f>INT(F205*(1+0.06))</f>
        <v>956</v>
      </c>
      <c r="H205" s="10">
        <v>1080</v>
      </c>
      <c r="I205" s="10">
        <v>1112</v>
      </c>
      <c r="J205" s="1">
        <v>1</v>
      </c>
    </row>
    <row r="206" spans="1:12" ht="12.95" customHeight="1" x14ac:dyDescent="0.2">
      <c r="A206" s="7" t="str">
        <f t="shared" si="4"/>
        <v>MK-17765594</v>
      </c>
      <c r="B206" s="6">
        <v>17765594</v>
      </c>
      <c r="C206" s="1" t="s">
        <v>193</v>
      </c>
      <c r="D206" s="11">
        <v>2945</v>
      </c>
      <c r="E206" s="11">
        <v>3180</v>
      </c>
      <c r="F206" s="11">
        <f>INT(E206*(1+0.1))</f>
        <v>3498</v>
      </c>
      <c r="G206" s="11">
        <v>3672</v>
      </c>
      <c r="H206" s="11">
        <v>3965</v>
      </c>
      <c r="I206" s="11">
        <f>INT(H206*(1+0.08))</f>
        <v>4282</v>
      </c>
      <c r="J206" s="1">
        <v>0</v>
      </c>
    </row>
    <row r="207" spans="1:12" ht="12.95" customHeight="1" x14ac:dyDescent="0.2">
      <c r="A207" s="7" t="str">
        <f t="shared" si="4"/>
        <v>MK-46454089</v>
      </c>
      <c r="B207" s="6">
        <v>46454089</v>
      </c>
      <c r="C207" s="1" t="s">
        <v>197</v>
      </c>
      <c r="D207" s="10">
        <f>INT(2851*(1-0.11))</f>
        <v>2537</v>
      </c>
      <c r="E207" s="10">
        <f>INT(D207*(1+0.09))</f>
        <v>2765</v>
      </c>
      <c r="F207" s="10">
        <f>INT(E207*(1+0.07))</f>
        <v>2958</v>
      </c>
      <c r="G207" s="10">
        <v>3312</v>
      </c>
      <c r="H207" s="10">
        <f>INT(G207*(1+0.1))</f>
        <v>3643</v>
      </c>
      <c r="I207" s="10">
        <v>4080</v>
      </c>
      <c r="J207" s="1">
        <v>1</v>
      </c>
    </row>
    <row r="208" spans="1:12" ht="12.95" customHeight="1" x14ac:dyDescent="0.2">
      <c r="A208" s="7" t="str">
        <f t="shared" si="4"/>
        <v>ML-75375169</v>
      </c>
      <c r="B208" s="6">
        <v>75375169</v>
      </c>
      <c r="C208" s="1" t="s">
        <v>202</v>
      </c>
      <c r="D208" s="11">
        <v>1950</v>
      </c>
      <c r="E208" s="11">
        <f>INT(D208*(1+0.04))</f>
        <v>2028</v>
      </c>
      <c r="F208" s="11">
        <v>2291</v>
      </c>
      <c r="G208" s="11">
        <v>2382</v>
      </c>
      <c r="H208" s="11">
        <f>INT(G208*(1+0.04))</f>
        <v>2477</v>
      </c>
      <c r="I208" s="11">
        <v>2600</v>
      </c>
      <c r="J208" s="1">
        <v>0</v>
      </c>
    </row>
    <row r="209" spans="1:10" ht="12.95" customHeight="1" x14ac:dyDescent="0.2">
      <c r="A209" s="7" t="str">
        <f t="shared" si="4"/>
        <v>MM-26615387</v>
      </c>
      <c r="B209" s="6">
        <v>26615387</v>
      </c>
      <c r="C209" s="1" t="s">
        <v>191</v>
      </c>
      <c r="D209" s="10">
        <f>INT(2442*(1-0.04))</f>
        <v>2344</v>
      </c>
      <c r="E209" s="10">
        <v>2531</v>
      </c>
      <c r="F209" s="10">
        <v>2708</v>
      </c>
      <c r="G209" s="10">
        <v>2843</v>
      </c>
      <c r="H209" s="10">
        <v>3070</v>
      </c>
      <c r="I209" s="10">
        <f>INT(H209*(1+0.1))</f>
        <v>3377</v>
      </c>
      <c r="J209" s="1">
        <v>1</v>
      </c>
    </row>
    <row r="210" spans="1:10" ht="12.95" customHeight="1" x14ac:dyDescent="0.2">
      <c r="A210" s="7" t="str">
        <f t="shared" si="4"/>
        <v>MM-36023289</v>
      </c>
      <c r="B210" s="6">
        <v>36023289</v>
      </c>
      <c r="C210" s="1" t="s">
        <v>213</v>
      </c>
      <c r="D210" s="11">
        <v>3823</v>
      </c>
      <c r="E210" s="11">
        <f>INT(D210*(1+0.06))</f>
        <v>4052</v>
      </c>
      <c r="F210" s="11">
        <v>4335</v>
      </c>
      <c r="G210" s="11">
        <v>4551</v>
      </c>
      <c r="H210" s="11">
        <v>4869</v>
      </c>
      <c r="I210" s="11">
        <v>5112</v>
      </c>
      <c r="J210" s="1">
        <v>0</v>
      </c>
    </row>
    <row r="211" spans="1:10" ht="12.95" customHeight="1" x14ac:dyDescent="0.2">
      <c r="A211" s="7" t="str">
        <f t="shared" si="4"/>
        <v>MM-38190635</v>
      </c>
      <c r="B211" s="6">
        <v>38190635</v>
      </c>
      <c r="C211" s="1" t="s">
        <v>211</v>
      </c>
      <c r="D211" s="10">
        <f>INT(2227*(1-0.03))</f>
        <v>2160</v>
      </c>
      <c r="E211" s="10">
        <f>INT(D211*(1+0.03))</f>
        <v>2224</v>
      </c>
      <c r="F211" s="10">
        <v>2446</v>
      </c>
      <c r="G211" s="10">
        <v>2568</v>
      </c>
      <c r="H211" s="10">
        <v>2670</v>
      </c>
      <c r="I211" s="10">
        <v>2830</v>
      </c>
      <c r="J211" s="1">
        <v>1</v>
      </c>
    </row>
    <row r="212" spans="1:10" ht="12.95" customHeight="1" x14ac:dyDescent="0.2">
      <c r="A212" s="7" t="str">
        <f t="shared" si="4"/>
        <v>MO-80757006</v>
      </c>
      <c r="B212" s="6">
        <v>80757006</v>
      </c>
      <c r="C212" s="1" t="s">
        <v>206</v>
      </c>
      <c r="D212" s="11">
        <v>2550</v>
      </c>
      <c r="E212" s="11">
        <v>2805</v>
      </c>
      <c r="F212" s="11">
        <v>3169</v>
      </c>
      <c r="G212" s="11">
        <f>INT(F212*(1+0.09))</f>
        <v>3454</v>
      </c>
      <c r="H212" s="11">
        <f>INT(G212*(1+0.09))</f>
        <v>3764</v>
      </c>
      <c r="I212" s="11">
        <v>4215</v>
      </c>
      <c r="J212" s="1">
        <v>0</v>
      </c>
    </row>
    <row r="213" spans="1:10" ht="12.95" customHeight="1" x14ac:dyDescent="0.2">
      <c r="A213" s="7" t="str">
        <f t="shared" si="4"/>
        <v>MR-44976453</v>
      </c>
      <c r="B213" s="6">
        <v>44976453</v>
      </c>
      <c r="C213" s="1" t="s">
        <v>194</v>
      </c>
      <c r="D213" s="10">
        <f>INT(1498*(1-0.05))</f>
        <v>1423</v>
      </c>
      <c r="E213" s="10">
        <v>1465</v>
      </c>
      <c r="F213" s="10">
        <f>INT(E213*(1+0.03))</f>
        <v>1508</v>
      </c>
      <c r="G213" s="10">
        <v>1568</v>
      </c>
      <c r="H213" s="10">
        <v>1630</v>
      </c>
      <c r="I213" s="10">
        <v>1678</v>
      </c>
      <c r="J213" s="1">
        <v>1</v>
      </c>
    </row>
    <row r="214" spans="1:10" ht="12.95" customHeight="1" x14ac:dyDescent="0.2">
      <c r="A214" s="7" t="str">
        <f t="shared" si="4"/>
        <v>MS-94384328</v>
      </c>
      <c r="B214" s="6">
        <v>94384328</v>
      </c>
      <c r="C214" s="1" t="s">
        <v>207</v>
      </c>
      <c r="D214" s="11">
        <v>455</v>
      </c>
      <c r="E214" s="11">
        <v>500</v>
      </c>
      <c r="F214" s="11">
        <v>530</v>
      </c>
      <c r="G214" s="11">
        <f>INT(F214*(1+0.13))</f>
        <v>598</v>
      </c>
      <c r="H214" s="11">
        <v>675</v>
      </c>
      <c r="I214" s="11">
        <v>702</v>
      </c>
      <c r="J214" s="1">
        <v>0</v>
      </c>
    </row>
    <row r="215" spans="1:10" ht="12.95" customHeight="1" x14ac:dyDescent="0.2">
      <c r="A215" s="7" t="str">
        <f t="shared" si="4"/>
        <v>MT-36192083</v>
      </c>
      <c r="B215" s="6">
        <v>36192083</v>
      </c>
      <c r="C215" s="1" t="s">
        <v>210</v>
      </c>
      <c r="D215" s="10">
        <f>INT(831*(1-0.12))</f>
        <v>731</v>
      </c>
      <c r="E215" s="10">
        <v>774</v>
      </c>
      <c r="F215" s="10">
        <v>866</v>
      </c>
      <c r="G215" s="10">
        <v>891</v>
      </c>
      <c r="H215" s="10">
        <f>INT(G215*(1+0.04))</f>
        <v>926</v>
      </c>
      <c r="I215" s="10">
        <f>INT(H215*(1+0.04))</f>
        <v>963</v>
      </c>
      <c r="J215" s="1">
        <v>1</v>
      </c>
    </row>
    <row r="216" spans="1:10" ht="12.95" customHeight="1" x14ac:dyDescent="0.2">
      <c r="A216" s="7" t="str">
        <f t="shared" si="4"/>
        <v>MT-84550273</v>
      </c>
      <c r="B216" s="6">
        <v>84550273</v>
      </c>
      <c r="C216" s="1" t="s">
        <v>200</v>
      </c>
      <c r="D216" s="11">
        <v>3346</v>
      </c>
      <c r="E216" s="11">
        <v>3747</v>
      </c>
      <c r="F216" s="11">
        <f>INT(E216*(1+0.06))</f>
        <v>3971</v>
      </c>
      <c r="G216" s="11">
        <v>4328</v>
      </c>
      <c r="H216" s="11">
        <v>4630</v>
      </c>
      <c r="I216" s="11">
        <v>5093</v>
      </c>
      <c r="J216" s="1">
        <v>0</v>
      </c>
    </row>
    <row r="217" spans="1:10" ht="12.95" customHeight="1" x14ac:dyDescent="0.2">
      <c r="A217" s="7" t="str">
        <f t="shared" si="4"/>
        <v>MV-96265742</v>
      </c>
      <c r="B217" s="6">
        <v>96265742</v>
      </c>
      <c r="C217" s="1" t="s">
        <v>203</v>
      </c>
      <c r="D217" s="10">
        <v>2253</v>
      </c>
      <c r="E217" s="10">
        <v>2500</v>
      </c>
      <c r="F217" s="10">
        <f>INT(E217*(1+0.04))</f>
        <v>2600</v>
      </c>
      <c r="G217" s="10">
        <v>2730</v>
      </c>
      <c r="H217" s="10">
        <f>INT(G217*(1+0.11))</f>
        <v>3030</v>
      </c>
      <c r="I217" s="10">
        <v>3211</v>
      </c>
      <c r="J217" s="1">
        <v>1</v>
      </c>
    </row>
    <row r="218" spans="1:10" ht="12.95" customHeight="1" x14ac:dyDescent="0.2">
      <c r="A218" s="7" t="str">
        <f t="shared" si="4"/>
        <v>MZ-75091916</v>
      </c>
      <c r="B218" s="6">
        <v>75091916</v>
      </c>
      <c r="C218" s="1" t="s">
        <v>208</v>
      </c>
      <c r="D218" s="11">
        <v>1080</v>
      </c>
      <c r="E218" s="11">
        <f>INT(D218*(1+0.08))</f>
        <v>1166</v>
      </c>
      <c r="F218" s="11">
        <v>1270</v>
      </c>
      <c r="G218" s="11">
        <v>1422</v>
      </c>
      <c r="H218" s="11">
        <v>1578</v>
      </c>
      <c r="I218" s="11">
        <v>1641</v>
      </c>
      <c r="J218" s="1">
        <v>0</v>
      </c>
    </row>
    <row r="219" spans="1:10" ht="12.95" customHeight="1" x14ac:dyDescent="0.2">
      <c r="A219" s="7" t="str">
        <f t="shared" si="4"/>
        <v>NA-23564396</v>
      </c>
      <c r="B219" s="6">
        <v>23564396</v>
      </c>
      <c r="C219" s="1" t="s">
        <v>223</v>
      </c>
      <c r="D219" s="10">
        <f>INT(527*(1-0.13))</f>
        <v>458</v>
      </c>
      <c r="E219" s="10">
        <v>471</v>
      </c>
      <c r="F219" s="10" t="s">
        <v>402</v>
      </c>
      <c r="G219" s="10" t="s">
        <v>402</v>
      </c>
      <c r="H219" s="10" t="s">
        <v>402</v>
      </c>
      <c r="I219" s="10">
        <v>705</v>
      </c>
      <c r="J219" s="1">
        <v>1</v>
      </c>
    </row>
    <row r="220" spans="1:10" ht="12.95" customHeight="1" x14ac:dyDescent="0.2">
      <c r="A220" s="7" t="str">
        <f t="shared" si="4"/>
        <v>NB-12061831</v>
      </c>
      <c r="B220" s="6">
        <v>12061831</v>
      </c>
      <c r="C220" s="1" t="s">
        <v>216</v>
      </c>
      <c r="D220" s="11">
        <f>INT(3734*(1-0.04))</f>
        <v>3584</v>
      </c>
      <c r="E220" s="11">
        <f>INT(D220*(1+0.13))</f>
        <v>4049</v>
      </c>
      <c r="F220" s="11">
        <v>4372</v>
      </c>
      <c r="G220" s="11">
        <v>4546</v>
      </c>
      <c r="H220" s="11">
        <v>5091</v>
      </c>
      <c r="I220" s="11">
        <v>5447</v>
      </c>
      <c r="J220" s="1">
        <v>0</v>
      </c>
    </row>
    <row r="221" spans="1:10" ht="12.95" customHeight="1" x14ac:dyDescent="0.2">
      <c r="A221" s="7" t="str">
        <f t="shared" si="4"/>
        <v>NB-82052508</v>
      </c>
      <c r="B221" s="6">
        <v>82052508</v>
      </c>
      <c r="C221" s="1" t="s">
        <v>219</v>
      </c>
      <c r="D221" s="10">
        <v>4086</v>
      </c>
      <c r="E221" s="10">
        <v>4494</v>
      </c>
      <c r="F221" s="10">
        <f>INT(E221*(1+0.1))</f>
        <v>4943</v>
      </c>
      <c r="G221" s="10">
        <f>INT(F221*(1+0.08))</f>
        <v>5338</v>
      </c>
      <c r="H221" s="10">
        <v>5551</v>
      </c>
      <c r="I221" s="10">
        <v>5939</v>
      </c>
      <c r="J221" s="1">
        <v>1</v>
      </c>
    </row>
    <row r="222" spans="1:10" ht="12.95" customHeight="1" x14ac:dyDescent="0.2">
      <c r="A222" s="7" t="str">
        <f t="shared" si="4"/>
        <v>NC-73911166</v>
      </c>
      <c r="B222" s="6">
        <v>73911166</v>
      </c>
      <c r="C222" s="1" t="s">
        <v>224</v>
      </c>
      <c r="D222" s="11">
        <f>INT(1590*(1-0.03))</f>
        <v>1542</v>
      </c>
      <c r="E222" s="11">
        <v>1742</v>
      </c>
      <c r="F222" s="11">
        <v>1898</v>
      </c>
      <c r="G222" s="11">
        <f>INT(F222*(1+0.12))</f>
        <v>2125</v>
      </c>
      <c r="H222" s="11">
        <f>INT(G222*(1+0.07))</f>
        <v>2273</v>
      </c>
      <c r="I222" s="11">
        <v>2341</v>
      </c>
      <c r="J222" s="1">
        <v>0</v>
      </c>
    </row>
    <row r="223" spans="1:10" ht="12.95" customHeight="1" x14ac:dyDescent="0.2">
      <c r="A223" s="7" t="str">
        <f t="shared" si="4"/>
        <v>NL-80853532</v>
      </c>
      <c r="B223" s="6">
        <v>80853532</v>
      </c>
      <c r="C223" s="1" t="s">
        <v>215</v>
      </c>
      <c r="D223" s="10">
        <v>1738</v>
      </c>
      <c r="E223" s="10">
        <v>1790</v>
      </c>
      <c r="F223" s="10">
        <v>1897</v>
      </c>
      <c r="G223" s="10">
        <v>2124</v>
      </c>
      <c r="H223" s="10">
        <v>2357</v>
      </c>
      <c r="I223" s="10">
        <f>INT(H223*(1+0.04))</f>
        <v>2451</v>
      </c>
      <c r="J223" s="1">
        <v>1</v>
      </c>
    </row>
    <row r="224" spans="1:10" ht="12.95" customHeight="1" x14ac:dyDescent="0.2">
      <c r="A224" s="7" t="str">
        <f t="shared" si="4"/>
        <v>NM-22130125</v>
      </c>
      <c r="B224" s="6">
        <v>22130125</v>
      </c>
      <c r="C224" s="1" t="s">
        <v>220</v>
      </c>
      <c r="D224" s="11">
        <f>INT(3440*(1-0.07))</f>
        <v>3199</v>
      </c>
      <c r="E224" s="11">
        <v>3518</v>
      </c>
      <c r="F224" s="11">
        <v>3799</v>
      </c>
      <c r="G224" s="11">
        <v>4064</v>
      </c>
      <c r="H224" s="11">
        <v>4592</v>
      </c>
      <c r="I224" s="11">
        <v>4821</v>
      </c>
      <c r="J224" s="1">
        <v>0</v>
      </c>
    </row>
    <row r="225" spans="1:10" ht="12.95" customHeight="1" x14ac:dyDescent="0.2">
      <c r="A225" s="7" t="str">
        <f t="shared" si="4"/>
        <v>NM-27821977</v>
      </c>
      <c r="B225" s="6">
        <v>27821977</v>
      </c>
      <c r="C225" s="1" t="s">
        <v>222</v>
      </c>
      <c r="D225" s="10">
        <v>3084</v>
      </c>
      <c r="E225" s="10">
        <f>INT(D225*(1+0.12))</f>
        <v>3454</v>
      </c>
      <c r="F225" s="10">
        <f>INT(E225*(1+0.08))</f>
        <v>3730</v>
      </c>
      <c r="G225" s="10">
        <v>4140</v>
      </c>
      <c r="H225" s="10">
        <v>4429</v>
      </c>
      <c r="I225" s="10">
        <v>5004</v>
      </c>
      <c r="J225" s="1">
        <v>1</v>
      </c>
    </row>
    <row r="226" spans="1:10" ht="12.95" customHeight="1" x14ac:dyDescent="0.2">
      <c r="A226" s="7" t="str">
        <f t="shared" si="4"/>
        <v>NP-13702664</v>
      </c>
      <c r="B226" s="6">
        <v>13702664</v>
      </c>
      <c r="C226" s="1" t="s">
        <v>218</v>
      </c>
      <c r="D226" s="11">
        <f>INT(1741*(1-0.11))</f>
        <v>1549</v>
      </c>
      <c r="E226" s="11">
        <f>INT(D226*(1+0.04))</f>
        <v>1610</v>
      </c>
      <c r="F226" s="11">
        <f>INT(E226*(1+0.12))</f>
        <v>1803</v>
      </c>
      <c r="G226" s="11">
        <v>2001</v>
      </c>
      <c r="H226" s="11">
        <v>2221</v>
      </c>
      <c r="I226" s="11">
        <f>INT(H226*(1+0.04))</f>
        <v>2309</v>
      </c>
      <c r="J226" s="1">
        <v>0</v>
      </c>
    </row>
    <row r="227" spans="1:10" ht="12.95" customHeight="1" x14ac:dyDescent="0.2">
      <c r="A227" s="7" t="str">
        <f t="shared" si="4"/>
        <v>NT-55468059</v>
      </c>
      <c r="B227" s="6">
        <v>55468059</v>
      </c>
      <c r="C227" s="1" t="s">
        <v>221</v>
      </c>
      <c r="D227" s="10">
        <f>INT(3457*(1-0.09))</f>
        <v>3145</v>
      </c>
      <c r="E227" s="10">
        <f>INT(D227*(1+0.09))</f>
        <v>3428</v>
      </c>
      <c r="F227" s="10">
        <v>3805</v>
      </c>
      <c r="G227" s="10">
        <f>INT(F227*(1+0.03))</f>
        <v>3919</v>
      </c>
      <c r="H227" s="10">
        <v>4154</v>
      </c>
      <c r="I227" s="10">
        <v>4403</v>
      </c>
      <c r="J227" s="1">
        <v>1</v>
      </c>
    </row>
    <row r="228" spans="1:10" ht="12.95" customHeight="1" x14ac:dyDescent="0.2">
      <c r="A228" s="7" t="str">
        <f t="shared" si="4"/>
        <v>NT-69713215</v>
      </c>
      <c r="B228" s="6">
        <v>69713215</v>
      </c>
      <c r="C228" s="1" t="s">
        <v>217</v>
      </c>
      <c r="D228" s="11">
        <v>1965</v>
      </c>
      <c r="E228" s="11">
        <v>2122</v>
      </c>
      <c r="F228" s="11">
        <f>INT(E228*(1+0.11))</f>
        <v>2355</v>
      </c>
      <c r="G228" s="11">
        <f>INT(F228*(1+0.11))</f>
        <v>2614</v>
      </c>
      <c r="H228" s="11">
        <f>INT(G228*(1+0.05))</f>
        <v>2744</v>
      </c>
      <c r="I228" s="11">
        <v>2853</v>
      </c>
      <c r="J228" s="1">
        <v>0</v>
      </c>
    </row>
    <row r="229" spans="1:10" ht="12.95" customHeight="1" x14ac:dyDescent="0.2">
      <c r="A229" s="7" t="str">
        <f t="shared" si="4"/>
        <v>OB-27352799</v>
      </c>
      <c r="B229" s="6">
        <v>27352799</v>
      </c>
      <c r="C229" s="1" t="s">
        <v>227</v>
      </c>
      <c r="D229" s="10">
        <v>1208</v>
      </c>
      <c r="E229" s="10">
        <v>1340</v>
      </c>
      <c r="F229" s="10">
        <v>1514</v>
      </c>
      <c r="G229" s="10">
        <v>1710</v>
      </c>
      <c r="H229" s="10">
        <f>INT(G229*(1+0.03))</f>
        <v>1761</v>
      </c>
      <c r="I229" s="10">
        <v>1989</v>
      </c>
      <c r="J229" s="1">
        <v>1</v>
      </c>
    </row>
    <row r="230" spans="1:10" ht="12.95" customHeight="1" x14ac:dyDescent="0.2">
      <c r="A230" s="7" t="str">
        <f t="shared" si="4"/>
        <v>OD-55744960</v>
      </c>
      <c r="B230" s="6">
        <v>55744960</v>
      </c>
      <c r="C230" s="1" t="s">
        <v>225</v>
      </c>
      <c r="D230" s="11">
        <f>INT(426*(1-0.05))</f>
        <v>404</v>
      </c>
      <c r="E230" s="11">
        <v>444</v>
      </c>
      <c r="F230" s="11">
        <f>INT(E230*(1+0.11))</f>
        <v>492</v>
      </c>
      <c r="G230" s="11">
        <f>INT(F230*(1+0.08))</f>
        <v>531</v>
      </c>
      <c r="H230" s="11">
        <v>562</v>
      </c>
      <c r="I230" s="11">
        <f>INT(H230*(1+0.05))</f>
        <v>590</v>
      </c>
      <c r="J230" s="1">
        <v>0</v>
      </c>
    </row>
    <row r="231" spans="1:10" ht="12.95" customHeight="1" x14ac:dyDescent="0.2">
      <c r="A231" s="7" t="str">
        <f t="shared" si="4"/>
        <v>OE-37561394</v>
      </c>
      <c r="B231" s="6">
        <v>37561394</v>
      </c>
      <c r="C231" s="1" t="s">
        <v>228</v>
      </c>
      <c r="D231" s="10">
        <f>INT(1503*(1-0.08))</f>
        <v>1382</v>
      </c>
      <c r="E231" s="10">
        <f>INT(D231*(1+0.07))</f>
        <v>1478</v>
      </c>
      <c r="F231" s="10">
        <f>INT(E231*(1+0.13))</f>
        <v>1670</v>
      </c>
      <c r="G231" s="10">
        <f>INT(F231*(1+0.06))</f>
        <v>1770</v>
      </c>
      <c r="H231" s="10">
        <v>2000</v>
      </c>
      <c r="I231" s="10">
        <v>2060</v>
      </c>
      <c r="J231" s="1">
        <v>1</v>
      </c>
    </row>
    <row r="232" spans="1:10" ht="12.95" customHeight="1" x14ac:dyDescent="0.2">
      <c r="A232" s="7" t="str">
        <f t="shared" si="4"/>
        <v>OM-18839653</v>
      </c>
      <c r="B232" s="6">
        <v>18839653</v>
      </c>
      <c r="C232" s="1" t="s">
        <v>226</v>
      </c>
      <c r="D232" s="11">
        <v>2895</v>
      </c>
      <c r="E232" s="11">
        <v>3097</v>
      </c>
      <c r="F232" s="11">
        <v>3375</v>
      </c>
      <c r="G232" s="11">
        <f>INT(F232*(1+0.13))</f>
        <v>3813</v>
      </c>
      <c r="H232" s="11">
        <f>INT(G232*(1+0.04))</f>
        <v>3965</v>
      </c>
      <c r="I232" s="11">
        <f>INT(H232*(1+0.08))</f>
        <v>4282</v>
      </c>
      <c r="J232" s="1">
        <v>0</v>
      </c>
    </row>
    <row r="233" spans="1:10" ht="12.95" customHeight="1" x14ac:dyDescent="0.2">
      <c r="A233" s="7" t="str">
        <f t="shared" si="4"/>
        <v>OS-32590851</v>
      </c>
      <c r="B233" s="6">
        <v>32590851</v>
      </c>
      <c r="C233" s="1" t="s">
        <v>229</v>
      </c>
      <c r="D233" s="10">
        <v>816</v>
      </c>
      <c r="E233" s="10">
        <v>873</v>
      </c>
      <c r="F233" s="10">
        <v>899</v>
      </c>
      <c r="G233" s="10">
        <f>INT(F233*(1+0.1))</f>
        <v>988</v>
      </c>
      <c r="H233" s="10">
        <v>1067</v>
      </c>
      <c r="I233" s="10">
        <v>1205</v>
      </c>
      <c r="J233" s="1">
        <v>1</v>
      </c>
    </row>
    <row r="234" spans="1:10" ht="12.95" customHeight="1" x14ac:dyDescent="0.2">
      <c r="A234" s="7" t="str">
        <f t="shared" si="4"/>
        <v>ÖT-91777396</v>
      </c>
      <c r="B234" s="6">
        <v>91777396</v>
      </c>
      <c r="C234" s="1" t="s">
        <v>230</v>
      </c>
      <c r="D234" s="11">
        <v>704</v>
      </c>
      <c r="E234" s="11">
        <v>795</v>
      </c>
      <c r="F234" s="11">
        <v>834</v>
      </c>
      <c r="G234" s="11">
        <f>INT(F234*(1+0.06))</f>
        <v>884</v>
      </c>
      <c r="H234" s="11">
        <v>945</v>
      </c>
      <c r="I234" s="11">
        <v>1048</v>
      </c>
      <c r="J234" s="1">
        <v>0</v>
      </c>
    </row>
    <row r="235" spans="1:10" ht="12.95" customHeight="1" x14ac:dyDescent="0.2">
      <c r="A235" s="7" t="str">
        <f t="shared" si="4"/>
        <v>PA-13307844</v>
      </c>
      <c r="B235" s="6">
        <v>13307844</v>
      </c>
      <c r="C235" s="1" t="s">
        <v>245</v>
      </c>
      <c r="D235" s="10">
        <f>INT(2704*(1-0.07))</f>
        <v>2514</v>
      </c>
      <c r="E235" s="10">
        <f>INT(D235*(1+0.1))</f>
        <v>2765</v>
      </c>
      <c r="F235" s="10">
        <v>2986</v>
      </c>
      <c r="G235" s="10">
        <f>INT(F235*(1+0.13))</f>
        <v>3374</v>
      </c>
      <c r="H235" s="10">
        <v>3643</v>
      </c>
      <c r="I235" s="10">
        <f>INT(H235*(1+0.08))</f>
        <v>3934</v>
      </c>
      <c r="J235" s="1">
        <v>1</v>
      </c>
    </row>
    <row r="236" spans="1:10" ht="12.95" customHeight="1" x14ac:dyDescent="0.2">
      <c r="A236" s="7" t="str">
        <f t="shared" si="4"/>
        <v>PA-42959991</v>
      </c>
      <c r="B236" s="6">
        <v>42959991</v>
      </c>
      <c r="C236" s="1" t="s">
        <v>249</v>
      </c>
      <c r="D236" s="11">
        <f>INT(3375*(1-0.13))</f>
        <v>2936</v>
      </c>
      <c r="E236" s="11">
        <v>3141</v>
      </c>
      <c r="F236" s="11">
        <v>3486</v>
      </c>
      <c r="G236" s="11">
        <f>INT(F236*(1+0.1))</f>
        <v>3834</v>
      </c>
      <c r="H236" s="11">
        <v>4064</v>
      </c>
      <c r="I236" s="11">
        <v>4511</v>
      </c>
      <c r="J236" s="1">
        <v>0</v>
      </c>
    </row>
    <row r="237" spans="1:10" ht="12.95" customHeight="1" x14ac:dyDescent="0.2">
      <c r="A237" s="7" t="str">
        <f t="shared" si="4"/>
        <v>PA-48712336</v>
      </c>
      <c r="B237" s="6">
        <v>48712336</v>
      </c>
      <c r="C237" s="1" t="s">
        <v>237</v>
      </c>
      <c r="D237" s="10">
        <f>INT(3319*(1-0.13))</f>
        <v>2887</v>
      </c>
      <c r="E237" s="10">
        <v>3233</v>
      </c>
      <c r="F237" s="10">
        <f>INT(E237*(1+0.04))</f>
        <v>3362</v>
      </c>
      <c r="G237" s="10">
        <f>INT(F237*(1+0.06))</f>
        <v>3563</v>
      </c>
      <c r="H237" s="10">
        <v>3812</v>
      </c>
      <c r="I237" s="10">
        <v>3926</v>
      </c>
      <c r="J237" s="1">
        <v>1</v>
      </c>
    </row>
    <row r="238" spans="1:10" ht="12.95" customHeight="1" x14ac:dyDescent="0.2">
      <c r="A238" s="7" t="str">
        <f t="shared" si="4"/>
        <v>PÁ-68391280</v>
      </c>
      <c r="B238" s="6">
        <v>68391280</v>
      </c>
      <c r="C238" s="1" t="s">
        <v>256</v>
      </c>
      <c r="D238" s="11">
        <v>2352</v>
      </c>
      <c r="E238" s="11">
        <v>2563</v>
      </c>
      <c r="F238" s="11">
        <f>INT(E238*(1+0.11))</f>
        <v>2844</v>
      </c>
      <c r="G238" s="11">
        <v>3156</v>
      </c>
      <c r="H238" s="11">
        <f>INT(G238*(1+0.04))</f>
        <v>3282</v>
      </c>
      <c r="I238" s="11">
        <v>3643</v>
      </c>
      <c r="J238" s="1">
        <v>0</v>
      </c>
    </row>
    <row r="239" spans="1:10" ht="12.95" customHeight="1" x14ac:dyDescent="0.2">
      <c r="A239" s="7" t="str">
        <f t="shared" si="4"/>
        <v>PÁ-70950252</v>
      </c>
      <c r="B239" s="6">
        <v>70950252</v>
      </c>
      <c r="C239" s="1" t="s">
        <v>254</v>
      </c>
      <c r="D239" s="10">
        <v>2158</v>
      </c>
      <c r="E239" s="10">
        <v>2287</v>
      </c>
      <c r="F239" s="10">
        <f>INT(E239*(1+0.13))</f>
        <v>2584</v>
      </c>
      <c r="G239" s="10">
        <v>2739</v>
      </c>
      <c r="H239" s="10">
        <f>INT(G239*(1+0.09))</f>
        <v>2985</v>
      </c>
      <c r="I239" s="10">
        <v>3283</v>
      </c>
      <c r="J239" s="1">
        <v>1</v>
      </c>
    </row>
    <row r="240" spans="1:10" ht="12.95" customHeight="1" x14ac:dyDescent="0.2">
      <c r="A240" s="7" t="str">
        <f t="shared" si="4"/>
        <v>PB-13757927</v>
      </c>
      <c r="B240" s="6">
        <v>13757927</v>
      </c>
      <c r="C240" s="1" t="s">
        <v>241</v>
      </c>
      <c r="D240" s="11">
        <f>INT(2726*(1-0.07))</f>
        <v>2535</v>
      </c>
      <c r="E240" s="11">
        <f>INT(D240*(1+0.07))</f>
        <v>2712</v>
      </c>
      <c r="F240" s="11">
        <f>INT(E240*(1+0.11))</f>
        <v>3010</v>
      </c>
      <c r="G240" s="11">
        <f>INT(F240*(1+0.03))</f>
        <v>3100</v>
      </c>
      <c r="H240" s="11">
        <f>INT(G240*(1+0.08))</f>
        <v>3348</v>
      </c>
      <c r="I240" s="11">
        <f>INT(H240*(1+0.09))</f>
        <v>3649</v>
      </c>
      <c r="J240" s="1">
        <v>0</v>
      </c>
    </row>
    <row r="241" spans="1:10" ht="12.95" customHeight="1" x14ac:dyDescent="0.2">
      <c r="A241" s="7" t="str">
        <f t="shared" si="4"/>
        <v>PB-63853966</v>
      </c>
      <c r="B241" s="6">
        <v>63853966</v>
      </c>
      <c r="C241" s="1" t="s">
        <v>261</v>
      </c>
      <c r="D241" s="10">
        <v>2514</v>
      </c>
      <c r="E241" s="10">
        <v>2840</v>
      </c>
      <c r="F241" s="10">
        <v>3095</v>
      </c>
      <c r="G241" s="10">
        <v>3311</v>
      </c>
      <c r="H241" s="10">
        <f>INT(G241*(1+0.04))</f>
        <v>3443</v>
      </c>
      <c r="I241" s="10">
        <v>3890</v>
      </c>
      <c r="J241" s="1">
        <v>1</v>
      </c>
    </row>
    <row r="242" spans="1:10" ht="12.95" customHeight="1" x14ac:dyDescent="0.2">
      <c r="A242" s="7" t="str">
        <f t="shared" si="4"/>
        <v>PB-86677684</v>
      </c>
      <c r="B242" s="6">
        <v>86677684</v>
      </c>
      <c r="C242" s="1" t="s">
        <v>235</v>
      </c>
      <c r="D242" s="11">
        <v>506</v>
      </c>
      <c r="E242" s="11">
        <v>546</v>
      </c>
      <c r="F242" s="11">
        <f>INT(E242*(1+0.06))</f>
        <v>578</v>
      </c>
      <c r="G242" s="11">
        <v>601</v>
      </c>
      <c r="H242" s="11">
        <v>667</v>
      </c>
      <c r="I242" s="11">
        <v>720</v>
      </c>
      <c r="J242" s="1">
        <v>0</v>
      </c>
    </row>
    <row r="243" spans="1:10" ht="12.95" customHeight="1" x14ac:dyDescent="0.2">
      <c r="A243" s="7" t="str">
        <f t="shared" si="4"/>
        <v>PD-96154760</v>
      </c>
      <c r="B243" s="6">
        <v>96154760</v>
      </c>
      <c r="C243" s="1" t="s">
        <v>238</v>
      </c>
      <c r="D243" s="10">
        <v>2125</v>
      </c>
      <c r="E243" s="10">
        <v>2252</v>
      </c>
      <c r="F243" s="10">
        <v>2522</v>
      </c>
      <c r="G243" s="10">
        <v>2648</v>
      </c>
      <c r="H243" s="10">
        <v>2965</v>
      </c>
      <c r="I243" s="10">
        <v>3320</v>
      </c>
      <c r="J243" s="1">
        <v>1</v>
      </c>
    </row>
    <row r="244" spans="1:10" ht="12.95" customHeight="1" x14ac:dyDescent="0.2">
      <c r="A244" s="7" t="str">
        <f t="shared" si="4"/>
        <v>PE-28699330</v>
      </c>
      <c r="B244" s="6">
        <v>28699330</v>
      </c>
      <c r="C244" s="1" t="s">
        <v>252</v>
      </c>
      <c r="D244" s="11">
        <f>INT(1318*(1-0.03))</f>
        <v>1278</v>
      </c>
      <c r="E244" s="11">
        <v>1367</v>
      </c>
      <c r="F244" s="11">
        <v>1462</v>
      </c>
      <c r="G244" s="11">
        <f>INT(F244*(1+0.06))</f>
        <v>1549</v>
      </c>
      <c r="H244" s="11">
        <v>1719</v>
      </c>
      <c r="I244" s="11">
        <f>INT(H244*(1+0.1))</f>
        <v>1890</v>
      </c>
      <c r="J244" s="1">
        <v>0</v>
      </c>
    </row>
    <row r="245" spans="1:10" ht="12.95" customHeight="1" x14ac:dyDescent="0.2">
      <c r="A245" s="7" t="str">
        <f t="shared" si="4"/>
        <v>PG-49690429</v>
      </c>
      <c r="B245" s="6">
        <v>49690429</v>
      </c>
      <c r="C245" s="1" t="s">
        <v>244</v>
      </c>
      <c r="D245" s="10">
        <v>1371</v>
      </c>
      <c r="E245" s="10">
        <v>1439</v>
      </c>
      <c r="F245" s="10">
        <f>INT(E245*(1+0.07))</f>
        <v>1539</v>
      </c>
      <c r="G245" s="10">
        <f>INT(F245*(1+0.03))</f>
        <v>1585</v>
      </c>
      <c r="H245" s="10">
        <f>INT(G245*(1+0.11))</f>
        <v>1759</v>
      </c>
      <c r="I245" s="10">
        <v>1811</v>
      </c>
      <c r="J245" s="1">
        <v>1</v>
      </c>
    </row>
    <row r="246" spans="1:10" ht="12.95" customHeight="1" x14ac:dyDescent="0.2">
      <c r="A246" s="7" t="str">
        <f t="shared" si="4"/>
        <v>PG-62695615</v>
      </c>
      <c r="B246" s="6">
        <v>62695615</v>
      </c>
      <c r="C246" s="1" t="s">
        <v>258</v>
      </c>
      <c r="D246" s="11">
        <v>3382</v>
      </c>
      <c r="E246" s="11">
        <f>INT(D246*(1+0.1))</f>
        <v>3720</v>
      </c>
      <c r="F246" s="11">
        <v>3943</v>
      </c>
      <c r="G246" s="11">
        <v>4376</v>
      </c>
      <c r="H246" s="11">
        <v>4769</v>
      </c>
      <c r="I246" s="11">
        <v>5293</v>
      </c>
      <c r="J246" s="1">
        <v>0</v>
      </c>
    </row>
    <row r="247" spans="1:10" ht="12.95" customHeight="1" x14ac:dyDescent="0.2">
      <c r="A247" s="7" t="str">
        <f t="shared" si="4"/>
        <v>PG-65016538</v>
      </c>
      <c r="B247" s="6">
        <v>65016538</v>
      </c>
      <c r="C247" s="1" t="s">
        <v>260</v>
      </c>
      <c r="D247" s="10">
        <f>INT(1325*(1-0.1))</f>
        <v>1192</v>
      </c>
      <c r="E247" s="10">
        <v>1227</v>
      </c>
      <c r="F247" s="10">
        <f>INT(E247*(1+0.1))</f>
        <v>1349</v>
      </c>
      <c r="G247" s="10">
        <v>1416</v>
      </c>
      <c r="H247" s="10">
        <v>1571</v>
      </c>
      <c r="I247" s="10">
        <f>INT(H247*(1+0.04))</f>
        <v>1633</v>
      </c>
      <c r="J247" s="1">
        <v>1</v>
      </c>
    </row>
    <row r="248" spans="1:10" ht="12.95" customHeight="1" x14ac:dyDescent="0.2">
      <c r="A248" s="7" t="str">
        <f t="shared" si="4"/>
        <v>PI-52906486</v>
      </c>
      <c r="B248" s="6">
        <v>52906486</v>
      </c>
      <c r="C248" s="1" t="s">
        <v>239</v>
      </c>
      <c r="D248" s="11">
        <v>2315</v>
      </c>
      <c r="E248" s="11">
        <f>INT(D248*(1+0.12))</f>
        <v>2592</v>
      </c>
      <c r="F248" s="11">
        <f>INT(E248*(1+0.11))</f>
        <v>2877</v>
      </c>
      <c r="G248" s="11">
        <v>2963</v>
      </c>
      <c r="H248" s="11">
        <f>INT(G248*(1+0.09))</f>
        <v>3229</v>
      </c>
      <c r="I248" s="11">
        <v>3455</v>
      </c>
      <c r="J248" s="1">
        <v>0</v>
      </c>
    </row>
    <row r="249" spans="1:10" ht="12.95" customHeight="1" x14ac:dyDescent="0.2">
      <c r="A249" s="7" t="str">
        <f t="shared" si="4"/>
        <v>PJ-23515056</v>
      </c>
      <c r="B249" s="6">
        <v>23515056</v>
      </c>
      <c r="C249" s="1" t="s">
        <v>255</v>
      </c>
      <c r="D249" s="10">
        <v>3922</v>
      </c>
      <c r="E249" s="10">
        <v>4235</v>
      </c>
      <c r="F249" s="10">
        <f>INT(E249*(1+0.1))</f>
        <v>4658</v>
      </c>
      <c r="G249" s="10">
        <f>INT(F249*(1+0.06))</f>
        <v>4937</v>
      </c>
      <c r="H249" s="10">
        <v>5480</v>
      </c>
      <c r="I249" s="10">
        <v>6192</v>
      </c>
      <c r="J249" s="1">
        <v>1</v>
      </c>
    </row>
    <row r="250" spans="1:10" ht="12.95" customHeight="1" x14ac:dyDescent="0.2">
      <c r="A250" s="7" t="str">
        <f t="shared" si="4"/>
        <v>PJ-45638765</v>
      </c>
      <c r="B250" s="6">
        <v>45638765</v>
      </c>
      <c r="C250" s="1" t="s">
        <v>253</v>
      </c>
      <c r="D250" s="11">
        <v>3094</v>
      </c>
      <c r="E250" s="11">
        <f>INT(D250*(1+0.11))</f>
        <v>3434</v>
      </c>
      <c r="F250" s="11">
        <v>3640</v>
      </c>
      <c r="G250" s="11">
        <v>4040</v>
      </c>
      <c r="H250" s="11">
        <v>4403</v>
      </c>
      <c r="I250" s="11">
        <v>4623</v>
      </c>
      <c r="J250" s="1">
        <v>0</v>
      </c>
    </row>
    <row r="251" spans="1:10" ht="12.95" customHeight="1" x14ac:dyDescent="0.2">
      <c r="A251" s="7" t="str">
        <f t="shared" si="4"/>
        <v>PJ-66806224</v>
      </c>
      <c r="B251" s="6">
        <v>66806224</v>
      </c>
      <c r="C251" s="1" t="s">
        <v>262</v>
      </c>
      <c r="D251" s="10">
        <f>INT(3691*(1-0.09))</f>
        <v>3358</v>
      </c>
      <c r="E251" s="10">
        <v>3660</v>
      </c>
      <c r="F251" s="10">
        <f>INT(E251*(1+0.13))</f>
        <v>4135</v>
      </c>
      <c r="G251" s="10">
        <v>4300</v>
      </c>
      <c r="H251" s="10">
        <v>4644</v>
      </c>
      <c r="I251" s="10">
        <f>INT(H251*(1+0.04))</f>
        <v>4829</v>
      </c>
      <c r="J251" s="1">
        <v>1</v>
      </c>
    </row>
    <row r="252" spans="1:10" ht="12.95" customHeight="1" x14ac:dyDescent="0.2">
      <c r="A252" s="7" t="str">
        <f t="shared" si="4"/>
        <v>PJ-98476961</v>
      </c>
      <c r="B252" s="6">
        <v>98476961</v>
      </c>
      <c r="C252" s="1" t="s">
        <v>264</v>
      </c>
      <c r="D252" s="11">
        <f>INT(3085*(1-0.05))</f>
        <v>2930</v>
      </c>
      <c r="E252" s="11">
        <v>3105</v>
      </c>
      <c r="F252" s="11">
        <f>INT(E252*(1+0.09))</f>
        <v>3384</v>
      </c>
      <c r="G252" s="11">
        <f>INT(F252*(1+0.04))</f>
        <v>3519</v>
      </c>
      <c r="H252" s="11">
        <f>INT(G252*(1+0.13))</f>
        <v>3976</v>
      </c>
      <c r="I252" s="11">
        <v>4453</v>
      </c>
      <c r="J252" s="1">
        <v>0</v>
      </c>
    </row>
    <row r="253" spans="1:10" ht="12.95" customHeight="1" x14ac:dyDescent="0.2">
      <c r="A253" s="7" t="str">
        <f t="shared" si="4"/>
        <v>PK-44880871</v>
      </c>
      <c r="B253" s="6">
        <v>44880871</v>
      </c>
      <c r="C253" s="1" t="s">
        <v>250</v>
      </c>
      <c r="D253" s="10">
        <v>576</v>
      </c>
      <c r="E253" s="10">
        <v>622</v>
      </c>
      <c r="F253" s="10">
        <v>659</v>
      </c>
      <c r="G253" s="10">
        <v>691</v>
      </c>
      <c r="H253" s="10">
        <v>718</v>
      </c>
      <c r="I253" s="10">
        <f>INT(H253*(1+0.05))</f>
        <v>753</v>
      </c>
      <c r="J253" s="1">
        <v>1</v>
      </c>
    </row>
    <row r="254" spans="1:10" ht="12.95" customHeight="1" x14ac:dyDescent="0.2">
      <c r="A254" s="7" t="str">
        <f t="shared" si="4"/>
        <v>PK-54721537</v>
      </c>
      <c r="B254" s="6">
        <v>54721537</v>
      </c>
      <c r="C254" s="1" t="s">
        <v>247</v>
      </c>
      <c r="D254" s="11">
        <v>1022</v>
      </c>
      <c r="E254" s="11">
        <v>1052</v>
      </c>
      <c r="F254" s="11">
        <v>1178</v>
      </c>
      <c r="G254" s="11">
        <v>1248</v>
      </c>
      <c r="H254" s="11">
        <f>INT(G254*(1+0.03))</f>
        <v>1285</v>
      </c>
      <c r="I254" s="11">
        <v>1400</v>
      </c>
      <c r="J254" s="1">
        <v>0</v>
      </c>
    </row>
    <row r="255" spans="1:10" ht="12.95" customHeight="1" x14ac:dyDescent="0.2">
      <c r="A255" s="7" t="str">
        <f t="shared" si="4"/>
        <v>PK-62941011</v>
      </c>
      <c r="B255" s="6">
        <v>62941011</v>
      </c>
      <c r="C255" s="1" t="s">
        <v>266</v>
      </c>
      <c r="D255" s="10">
        <v>1938</v>
      </c>
      <c r="E255" s="10">
        <f>INT(D255*(1+0.08))</f>
        <v>2093</v>
      </c>
      <c r="F255" s="10">
        <v>2176</v>
      </c>
      <c r="G255" s="10">
        <v>2350</v>
      </c>
      <c r="H255" s="10">
        <v>2585</v>
      </c>
      <c r="I255" s="10">
        <f>INT(H255*(1+0.11))</f>
        <v>2869</v>
      </c>
      <c r="J255" s="1">
        <v>1</v>
      </c>
    </row>
    <row r="256" spans="1:10" ht="12.95" customHeight="1" x14ac:dyDescent="0.2">
      <c r="A256" s="7" t="str">
        <f t="shared" si="4"/>
        <v>PL-58808791</v>
      </c>
      <c r="B256" s="6">
        <v>58808791</v>
      </c>
      <c r="C256" s="1" t="s">
        <v>232</v>
      </c>
      <c r="D256" s="11">
        <f>INT(3415*(1-0.08))</f>
        <v>3141</v>
      </c>
      <c r="E256" s="11">
        <v>3517</v>
      </c>
      <c r="F256" s="11">
        <v>3868</v>
      </c>
      <c r="G256" s="11">
        <v>4216</v>
      </c>
      <c r="H256" s="11">
        <f>INT(G256*(1+0.07))</f>
        <v>4511</v>
      </c>
      <c r="I256" s="11">
        <f>INT(H256*(1+0.11))</f>
        <v>5007</v>
      </c>
      <c r="J256" s="1">
        <v>0</v>
      </c>
    </row>
    <row r="257" spans="1:10" ht="12.95" customHeight="1" x14ac:dyDescent="0.2">
      <c r="A257" s="7" t="str">
        <f t="shared" si="4"/>
        <v>PL-70243072</v>
      </c>
      <c r="B257" s="6">
        <v>70243072</v>
      </c>
      <c r="C257" s="1" t="s">
        <v>234</v>
      </c>
      <c r="D257" s="10">
        <f>INT(1169*(1-0.03))</f>
        <v>1133</v>
      </c>
      <c r="E257" s="10">
        <f>INT(D257*(1+0.1))</f>
        <v>1246</v>
      </c>
      <c r="F257" s="10">
        <f>INT(E257*(1+0.03))</f>
        <v>1283</v>
      </c>
      <c r="G257" s="10">
        <v>1385</v>
      </c>
      <c r="H257" s="10">
        <v>1565</v>
      </c>
      <c r="I257" s="10">
        <v>1690</v>
      </c>
      <c r="J257" s="1">
        <v>1</v>
      </c>
    </row>
    <row r="258" spans="1:10" ht="12.95" customHeight="1" x14ac:dyDescent="0.2">
      <c r="A258" s="7" t="str">
        <f t="shared" ref="A258:A321" si="5">LEFT(TRIM(C258))&amp;MID(TRIM(C258),SEARCH(CHAR(32),TRIM(C258))+1,1)&amp;"-"&amp;B258</f>
        <v>PL-83096430</v>
      </c>
      <c r="B258" s="6">
        <v>83096430</v>
      </c>
      <c r="C258" s="1" t="s">
        <v>268</v>
      </c>
      <c r="D258" s="11">
        <f>INT(648*(1-0.13))</f>
        <v>563</v>
      </c>
      <c r="E258" s="11">
        <v>630</v>
      </c>
      <c r="F258" s="11">
        <f>INT(E258*(1+0.06))</f>
        <v>667</v>
      </c>
      <c r="G258" s="11">
        <f>INT(F258*(1+0.09))</f>
        <v>727</v>
      </c>
      <c r="H258" s="11">
        <v>777</v>
      </c>
      <c r="I258" s="11">
        <v>846</v>
      </c>
      <c r="J258" s="1">
        <v>0</v>
      </c>
    </row>
    <row r="259" spans="1:10" ht="12.95" customHeight="1" x14ac:dyDescent="0.2">
      <c r="A259" s="7" t="str">
        <f t="shared" si="5"/>
        <v>PM-28176041</v>
      </c>
      <c r="B259" s="6">
        <v>28176041</v>
      </c>
      <c r="C259" s="1" t="s">
        <v>243</v>
      </c>
      <c r="D259" s="10">
        <f>INT(4080*(1-0.1))</f>
        <v>3672</v>
      </c>
      <c r="E259" s="10">
        <f>INT(D259*(1+0.04))</f>
        <v>3818</v>
      </c>
      <c r="F259" s="10">
        <f>INT(E259*(1+0.06))</f>
        <v>4047</v>
      </c>
      <c r="G259" s="10">
        <v>4289</v>
      </c>
      <c r="H259" s="10">
        <v>4460</v>
      </c>
      <c r="I259" s="10">
        <v>4593</v>
      </c>
      <c r="J259" s="1">
        <v>1</v>
      </c>
    </row>
    <row r="260" spans="1:10" ht="12.95" customHeight="1" x14ac:dyDescent="0.2">
      <c r="A260" s="7" t="str">
        <f t="shared" si="5"/>
        <v>PM-42071037</v>
      </c>
      <c r="B260" s="6">
        <v>42071037</v>
      </c>
      <c r="C260" s="1" t="s">
        <v>265</v>
      </c>
      <c r="D260" s="11">
        <v>1670</v>
      </c>
      <c r="E260" s="11">
        <f>INT(D260*(1+0.07))</f>
        <v>1786</v>
      </c>
      <c r="F260" s="11">
        <v>1857</v>
      </c>
      <c r="G260" s="11">
        <v>1986</v>
      </c>
      <c r="H260" s="11">
        <v>2204</v>
      </c>
      <c r="I260" s="11">
        <v>2270</v>
      </c>
      <c r="J260" s="1">
        <v>0</v>
      </c>
    </row>
    <row r="261" spans="1:10" ht="12.95" customHeight="1" x14ac:dyDescent="0.2">
      <c r="A261" s="7" t="str">
        <f t="shared" si="5"/>
        <v>PP-23352816</v>
      </c>
      <c r="B261" s="6">
        <v>23352816</v>
      </c>
      <c r="C261" s="1" t="s">
        <v>242</v>
      </c>
      <c r="D261" s="10">
        <v>2335</v>
      </c>
      <c r="E261" s="10">
        <f>INT(D261*(1+0.04))</f>
        <v>2428</v>
      </c>
      <c r="F261" s="10">
        <v>2670</v>
      </c>
      <c r="G261" s="10">
        <v>2910</v>
      </c>
      <c r="H261" s="10">
        <v>2997</v>
      </c>
      <c r="I261" s="10">
        <f>INT(H261*(1+0.05))</f>
        <v>3146</v>
      </c>
      <c r="J261" s="1">
        <v>1</v>
      </c>
    </row>
    <row r="262" spans="1:10" ht="12.95" customHeight="1" x14ac:dyDescent="0.2">
      <c r="A262" s="7" t="str">
        <f t="shared" si="5"/>
        <v>PP-57527378</v>
      </c>
      <c r="B262" s="6">
        <v>57527378</v>
      </c>
      <c r="C262" s="1" t="s">
        <v>248</v>
      </c>
      <c r="D262" s="11">
        <f>INT(506*(1-0.07))</f>
        <v>470</v>
      </c>
      <c r="E262" s="11">
        <f>INT(D262*(1+0.07))</f>
        <v>502</v>
      </c>
      <c r="F262" s="11">
        <v>562</v>
      </c>
      <c r="G262" s="11">
        <f>INT(F262*(1+0.08))</f>
        <v>606</v>
      </c>
      <c r="H262" s="11">
        <v>684</v>
      </c>
      <c r="I262" s="11">
        <f>INT(H262*(1+0.03))</f>
        <v>704</v>
      </c>
      <c r="J262" s="1">
        <v>0</v>
      </c>
    </row>
    <row r="263" spans="1:10" ht="12.95" customHeight="1" x14ac:dyDescent="0.2">
      <c r="A263" s="7" t="str">
        <f t="shared" si="5"/>
        <v>PS-50842155</v>
      </c>
      <c r="B263" s="6">
        <v>50842155</v>
      </c>
      <c r="C263" s="1" t="s">
        <v>246</v>
      </c>
      <c r="D263" s="10">
        <f>INT(3011*(1-0.13))</f>
        <v>2619</v>
      </c>
      <c r="E263" s="10">
        <v>2697</v>
      </c>
      <c r="F263" s="10">
        <v>2831</v>
      </c>
      <c r="G263" s="10">
        <f>INT(F263*(1+0.08))</f>
        <v>3057</v>
      </c>
      <c r="H263" s="10">
        <v>3270</v>
      </c>
      <c r="I263" s="10">
        <f>INT(H263*(1+0.11))</f>
        <v>3629</v>
      </c>
      <c r="J263" s="1">
        <v>1</v>
      </c>
    </row>
    <row r="264" spans="1:10" ht="12.95" customHeight="1" x14ac:dyDescent="0.2">
      <c r="A264" s="7" t="str">
        <f t="shared" si="5"/>
        <v>PS-93068252</v>
      </c>
      <c r="B264" s="6">
        <v>93068252</v>
      </c>
      <c r="C264" s="1" t="s">
        <v>267</v>
      </c>
      <c r="D264" s="11">
        <v>1880</v>
      </c>
      <c r="E264" s="11">
        <v>1992</v>
      </c>
      <c r="F264" s="11">
        <v>2151</v>
      </c>
      <c r="G264" s="11">
        <f>INT(F264*(1+0.12))</f>
        <v>2409</v>
      </c>
      <c r="H264" s="11">
        <f>INT(G264*(1+0.09))</f>
        <v>2625</v>
      </c>
      <c r="I264" s="11">
        <f>INT(H264*(1+0.04))</f>
        <v>2730</v>
      </c>
      <c r="J264" s="1">
        <v>0</v>
      </c>
    </row>
    <row r="265" spans="1:10" ht="12.95" customHeight="1" x14ac:dyDescent="0.2">
      <c r="A265" s="7" t="str">
        <f t="shared" si="5"/>
        <v>PT-14717644</v>
      </c>
      <c r="B265" s="6">
        <v>14717644</v>
      </c>
      <c r="C265" s="1" t="s">
        <v>240</v>
      </c>
      <c r="D265" s="10">
        <f>INT(793*(1-0.04))</f>
        <v>761</v>
      </c>
      <c r="E265" s="10">
        <v>837</v>
      </c>
      <c r="F265" s="10">
        <f>INT(E265*(1+0.09))</f>
        <v>912</v>
      </c>
      <c r="G265" s="10">
        <v>948</v>
      </c>
      <c r="H265" s="10">
        <v>1023</v>
      </c>
      <c r="I265" s="10">
        <f>INT(H265*(1+0.08))</f>
        <v>1104</v>
      </c>
      <c r="J265" s="1">
        <v>1</v>
      </c>
    </row>
    <row r="266" spans="1:10" ht="12.95" customHeight="1" x14ac:dyDescent="0.2">
      <c r="A266" s="7" t="str">
        <f t="shared" si="5"/>
        <v>PT-18781890</v>
      </c>
      <c r="B266" s="6">
        <v>18781890</v>
      </c>
      <c r="C266" s="1" t="s">
        <v>257</v>
      </c>
      <c r="D266" s="11">
        <v>785</v>
      </c>
      <c r="E266" s="11">
        <v>839</v>
      </c>
      <c r="F266" s="11">
        <v>931</v>
      </c>
      <c r="G266" s="11">
        <v>1005</v>
      </c>
      <c r="H266" s="11">
        <f>INT(G266*(1+0.06))</f>
        <v>1065</v>
      </c>
      <c r="I266" s="11">
        <v>1160</v>
      </c>
      <c r="J266" s="1">
        <v>0</v>
      </c>
    </row>
    <row r="267" spans="1:10" ht="12.95" customHeight="1" x14ac:dyDescent="0.2">
      <c r="A267" s="7" t="str">
        <f t="shared" si="5"/>
        <v>PT-44363202</v>
      </c>
      <c r="B267" s="6">
        <v>44363202</v>
      </c>
      <c r="C267" s="1" t="s">
        <v>231</v>
      </c>
      <c r="D267" s="10">
        <f>INT(1765*(1-0.05))</f>
        <v>1676</v>
      </c>
      <c r="E267" s="10">
        <f>INT(D267*(1+0.03))</f>
        <v>1726</v>
      </c>
      <c r="F267" s="10">
        <v>1846</v>
      </c>
      <c r="G267" s="10">
        <f>INT(F267*(1+0.12))</f>
        <v>2067</v>
      </c>
      <c r="H267" s="10">
        <f>INT(G267*(1+0.1))</f>
        <v>2273</v>
      </c>
      <c r="I267" s="10">
        <f>INT(H267*(1+0.12))</f>
        <v>2545</v>
      </c>
      <c r="J267" s="1">
        <v>1</v>
      </c>
    </row>
    <row r="268" spans="1:10" ht="12.95" customHeight="1" x14ac:dyDescent="0.2">
      <c r="A268" s="7" t="str">
        <f t="shared" si="5"/>
        <v>PT-74775621</v>
      </c>
      <c r="B268" s="6">
        <v>74775621</v>
      </c>
      <c r="C268" s="1" t="s">
        <v>251</v>
      </c>
      <c r="D268" s="11">
        <v>769</v>
      </c>
      <c r="E268" s="11">
        <f>INT(D268*(1+0.11))</f>
        <v>853</v>
      </c>
      <c r="F268" s="11">
        <v>963</v>
      </c>
      <c r="G268" s="11">
        <f>INT(F268*(1+0.11))</f>
        <v>1068</v>
      </c>
      <c r="H268" s="11">
        <f>INT(G268*(1+0.1))</f>
        <v>1174</v>
      </c>
      <c r="I268" s="11">
        <f>INT(H268*(1+0.03))</f>
        <v>1209</v>
      </c>
      <c r="J268" s="1">
        <v>0</v>
      </c>
    </row>
    <row r="269" spans="1:10" ht="12.95" customHeight="1" x14ac:dyDescent="0.2">
      <c r="A269" s="7" t="str">
        <f t="shared" si="5"/>
        <v>PV-20082163</v>
      </c>
      <c r="B269" s="6">
        <v>20082163</v>
      </c>
      <c r="C269" s="1" t="s">
        <v>236</v>
      </c>
      <c r="D269" s="10">
        <f>INT(646*(1-0.09))</f>
        <v>587</v>
      </c>
      <c r="E269" s="10">
        <v>633</v>
      </c>
      <c r="F269" s="10">
        <f>INT(E269*(1+0.12))</f>
        <v>708</v>
      </c>
      <c r="G269" s="10">
        <v>743</v>
      </c>
      <c r="H269" s="10">
        <f>INT(G269*(1+0.07))</f>
        <v>795</v>
      </c>
      <c r="I269" s="10">
        <v>826</v>
      </c>
      <c r="J269" s="1">
        <v>1</v>
      </c>
    </row>
    <row r="270" spans="1:10" ht="12.95" customHeight="1" x14ac:dyDescent="0.2">
      <c r="A270" s="7" t="str">
        <f t="shared" si="5"/>
        <v>PV-34554511</v>
      </c>
      <c r="B270" s="6">
        <v>34554511</v>
      </c>
      <c r="C270" s="1" t="s">
        <v>259</v>
      </c>
      <c r="D270" s="11">
        <f>INT(3596*(1-0.09))</f>
        <v>3272</v>
      </c>
      <c r="E270" s="11">
        <v>3402</v>
      </c>
      <c r="F270" s="11">
        <v>3776</v>
      </c>
      <c r="G270" s="11">
        <v>4040</v>
      </c>
      <c r="H270" s="11">
        <v>4242</v>
      </c>
      <c r="I270" s="11">
        <v>4454</v>
      </c>
      <c r="J270" s="1">
        <v>0</v>
      </c>
    </row>
    <row r="271" spans="1:10" ht="12.95" customHeight="1" x14ac:dyDescent="0.2">
      <c r="A271" s="7" t="str">
        <f t="shared" si="5"/>
        <v>PV-65308382</v>
      </c>
      <c r="B271" s="6">
        <v>65308382</v>
      </c>
      <c r="C271" s="1" t="s">
        <v>233</v>
      </c>
      <c r="D271" s="10">
        <v>1132</v>
      </c>
      <c r="E271" s="10">
        <v>1245</v>
      </c>
      <c r="F271" s="10">
        <v>1307</v>
      </c>
      <c r="G271" s="10">
        <f>INT(F271*(1+0.12))</f>
        <v>1463</v>
      </c>
      <c r="H271" s="10">
        <v>1506</v>
      </c>
      <c r="I271" s="10">
        <f>INT(H271*(1+0.09))</f>
        <v>1641</v>
      </c>
      <c r="J271" s="1">
        <v>1</v>
      </c>
    </row>
    <row r="272" spans="1:10" ht="12.95" customHeight="1" x14ac:dyDescent="0.2">
      <c r="A272" s="7" t="str">
        <f t="shared" si="5"/>
        <v>PZ-95256726</v>
      </c>
      <c r="B272" s="6">
        <v>95256726</v>
      </c>
      <c r="C272" s="1" t="s">
        <v>263</v>
      </c>
      <c r="D272" s="11">
        <v>3167</v>
      </c>
      <c r="E272" s="11">
        <v>3483</v>
      </c>
      <c r="F272" s="11">
        <v>3587</v>
      </c>
      <c r="G272" s="11">
        <f>INT(F272*(1+0.08))</f>
        <v>3873</v>
      </c>
      <c r="H272" s="11">
        <v>4182</v>
      </c>
      <c r="I272" s="11">
        <v>4349</v>
      </c>
      <c r="J272" s="1">
        <v>0</v>
      </c>
    </row>
    <row r="273" spans="1:10" ht="12.95" customHeight="1" x14ac:dyDescent="0.2">
      <c r="A273" s="7" t="str">
        <f t="shared" si="5"/>
        <v>RÁ-24563532</v>
      </c>
      <c r="B273" s="6">
        <v>24563532</v>
      </c>
      <c r="C273" s="1" t="s">
        <v>300</v>
      </c>
      <c r="D273" s="10">
        <v>813</v>
      </c>
      <c r="E273" s="10">
        <v>902</v>
      </c>
      <c r="F273" s="10">
        <f>INT(E273*(1+0.06))</f>
        <v>956</v>
      </c>
      <c r="G273" s="10">
        <f>INT(F273*(1+0.05))</f>
        <v>1003</v>
      </c>
      <c r="H273" s="10">
        <v>1083</v>
      </c>
      <c r="I273" s="10" t="s">
        <v>402</v>
      </c>
      <c r="J273" s="1">
        <v>1</v>
      </c>
    </row>
    <row r="274" spans="1:10" ht="12.95" customHeight="1" x14ac:dyDescent="0.2">
      <c r="A274" s="7" t="str">
        <f t="shared" si="5"/>
        <v>RA-38882637</v>
      </c>
      <c r="B274" s="6">
        <v>38882637</v>
      </c>
      <c r="C274" s="1" t="s">
        <v>283</v>
      </c>
      <c r="D274" s="11">
        <f>INT(3980*(1-0.12))</f>
        <v>3502</v>
      </c>
      <c r="E274" s="11">
        <f>INT(D274*(1+0.09))</f>
        <v>3817</v>
      </c>
      <c r="F274" s="11">
        <v>4084</v>
      </c>
      <c r="G274" s="11">
        <v>4206</v>
      </c>
      <c r="H274" s="11">
        <v>4542</v>
      </c>
      <c r="I274" s="11">
        <v>5087</v>
      </c>
      <c r="J274" s="1">
        <v>0</v>
      </c>
    </row>
    <row r="275" spans="1:10" ht="12.95" customHeight="1" x14ac:dyDescent="0.2">
      <c r="A275" s="7" t="str">
        <f t="shared" si="5"/>
        <v>RA-57633803</v>
      </c>
      <c r="B275" s="6">
        <v>57633803</v>
      </c>
      <c r="C275" s="1" t="s">
        <v>288</v>
      </c>
      <c r="D275" s="10">
        <f>INT(1051*(1-0.03))</f>
        <v>1019</v>
      </c>
      <c r="E275" s="10">
        <v>1080</v>
      </c>
      <c r="F275" s="10">
        <f>INT(E275*(1+0.08))</f>
        <v>1166</v>
      </c>
      <c r="G275" s="10">
        <v>1305</v>
      </c>
      <c r="H275" s="10">
        <f>INT(G275*(1+0.05))</f>
        <v>1370</v>
      </c>
      <c r="I275" s="10">
        <v>1520</v>
      </c>
      <c r="J275" s="1">
        <v>1</v>
      </c>
    </row>
    <row r="276" spans="1:10" ht="12.95" customHeight="1" x14ac:dyDescent="0.2">
      <c r="A276" s="7" t="str">
        <f t="shared" si="5"/>
        <v>RÁ-58848712</v>
      </c>
      <c r="B276" s="6">
        <v>58848712</v>
      </c>
      <c r="C276" s="1" t="s">
        <v>293</v>
      </c>
      <c r="D276" s="11">
        <f>INT(963*(1-0.03))</f>
        <v>934</v>
      </c>
      <c r="E276" s="11">
        <v>1055</v>
      </c>
      <c r="F276" s="11">
        <v>1139</v>
      </c>
      <c r="G276" s="11">
        <f>INT(F276*(1+0.12))</f>
        <v>1275</v>
      </c>
      <c r="H276" s="11">
        <v>1415</v>
      </c>
      <c r="I276" s="11">
        <f>INT(H276*(1+0.03))</f>
        <v>1457</v>
      </c>
      <c r="J276" s="1">
        <v>0</v>
      </c>
    </row>
    <row r="277" spans="1:10" ht="12.95" customHeight="1" x14ac:dyDescent="0.2">
      <c r="A277" s="7" t="str">
        <f t="shared" si="5"/>
        <v>RA-75501024</v>
      </c>
      <c r="B277" s="6">
        <v>75501024</v>
      </c>
      <c r="C277" s="1" t="s">
        <v>272</v>
      </c>
      <c r="D277" s="10">
        <v>1334</v>
      </c>
      <c r="E277" s="10">
        <v>1454</v>
      </c>
      <c r="F277" s="10">
        <v>1497</v>
      </c>
      <c r="G277" s="10">
        <f>INT(F277*(1+0.05))</f>
        <v>1571</v>
      </c>
      <c r="H277" s="10">
        <v>1618</v>
      </c>
      <c r="I277" s="10">
        <f>INT(H277*(1+0.06))</f>
        <v>1715</v>
      </c>
      <c r="J277" s="1">
        <v>1</v>
      </c>
    </row>
    <row r="278" spans="1:10" ht="12.95" customHeight="1" x14ac:dyDescent="0.2">
      <c r="A278" s="7" t="str">
        <f t="shared" si="5"/>
        <v>RA-91435924</v>
      </c>
      <c r="B278" s="6">
        <v>91435924</v>
      </c>
      <c r="C278" s="1" t="s">
        <v>280</v>
      </c>
      <c r="D278" s="11">
        <v>1358</v>
      </c>
      <c r="E278" s="11">
        <v>1466</v>
      </c>
      <c r="F278" s="11">
        <f>INT(E278*(1+0.13))</f>
        <v>1656</v>
      </c>
      <c r="G278" s="11">
        <f>INT(F278*(1+0.05))</f>
        <v>1738</v>
      </c>
      <c r="H278" s="11">
        <f>INT(G278*(1+0.09))</f>
        <v>1894</v>
      </c>
      <c r="I278" s="11">
        <f>INT(H278*(1+0.05))</f>
        <v>1988</v>
      </c>
      <c r="J278" s="1">
        <v>0</v>
      </c>
    </row>
    <row r="279" spans="1:10" ht="12.95" customHeight="1" x14ac:dyDescent="0.2">
      <c r="A279" s="7" t="str">
        <f t="shared" si="5"/>
        <v>RB-14757236</v>
      </c>
      <c r="B279" s="6">
        <v>14757236</v>
      </c>
      <c r="C279" s="1" t="s">
        <v>282</v>
      </c>
      <c r="D279" s="10">
        <f>INT(3952*(1-0.07))</f>
        <v>3675</v>
      </c>
      <c r="E279" s="10">
        <v>4152</v>
      </c>
      <c r="F279" s="10">
        <v>4401</v>
      </c>
      <c r="G279" s="10">
        <v>4973</v>
      </c>
      <c r="H279" s="10">
        <f>INT(G279*(1+0.12))</f>
        <v>5569</v>
      </c>
      <c r="I279" s="10">
        <v>5903</v>
      </c>
      <c r="J279" s="1">
        <v>1</v>
      </c>
    </row>
    <row r="280" spans="1:10" ht="12.95" customHeight="1" x14ac:dyDescent="0.2">
      <c r="A280" s="7" t="str">
        <f t="shared" si="5"/>
        <v>RG-26498660</v>
      </c>
      <c r="B280" s="6">
        <v>26498660</v>
      </c>
      <c r="C280" s="1" t="s">
        <v>291</v>
      </c>
      <c r="D280" s="11">
        <v>2637</v>
      </c>
      <c r="E280" s="11">
        <v>2716</v>
      </c>
      <c r="F280" s="11">
        <f>INT(E280*(1+0.06))</f>
        <v>2878</v>
      </c>
      <c r="G280" s="11">
        <f>INT(F280*(1+0.08))</f>
        <v>3108</v>
      </c>
      <c r="H280" s="11">
        <v>3387</v>
      </c>
      <c r="I280" s="11">
        <v>3691</v>
      </c>
      <c r="J280" s="1">
        <v>0</v>
      </c>
    </row>
    <row r="281" spans="1:10" ht="12.95" customHeight="1" x14ac:dyDescent="0.2">
      <c r="A281" s="7" t="str">
        <f t="shared" si="5"/>
        <v>RI-63359702</v>
      </c>
      <c r="B281" s="6">
        <v>63359702</v>
      </c>
      <c r="C281" s="1" t="s">
        <v>298</v>
      </c>
      <c r="D281" s="10">
        <f>INT(3710*(1-0.04))</f>
        <v>3561</v>
      </c>
      <c r="E281" s="10">
        <v>3810</v>
      </c>
      <c r="F281" s="10">
        <v>4229</v>
      </c>
      <c r="G281" s="10">
        <f>INT(F281*(1+0.13))</f>
        <v>4778</v>
      </c>
      <c r="H281" s="10">
        <v>5064</v>
      </c>
      <c r="I281" s="10">
        <v>5317</v>
      </c>
      <c r="J281" s="1">
        <v>1</v>
      </c>
    </row>
    <row r="282" spans="1:10" ht="12.95" customHeight="1" x14ac:dyDescent="0.2">
      <c r="A282" s="7" t="str">
        <f t="shared" si="5"/>
        <v>RI-75809315</v>
      </c>
      <c r="B282" s="6">
        <v>75809315</v>
      </c>
      <c r="C282" s="1" t="s">
        <v>286</v>
      </c>
      <c r="D282" s="11">
        <f>INT(3977*(1-0.13))</f>
        <v>3459</v>
      </c>
      <c r="E282" s="11">
        <v>3908</v>
      </c>
      <c r="F282" s="11">
        <v>4337</v>
      </c>
      <c r="G282" s="11">
        <v>4814</v>
      </c>
      <c r="H282" s="11">
        <v>5343</v>
      </c>
      <c r="I282" s="11">
        <v>5770</v>
      </c>
      <c r="J282" s="1">
        <v>0</v>
      </c>
    </row>
    <row r="283" spans="1:10" ht="12.95" customHeight="1" x14ac:dyDescent="0.2">
      <c r="A283" s="7" t="str">
        <f t="shared" si="5"/>
        <v>RJ-15314732</v>
      </c>
      <c r="B283" s="6">
        <v>15314732</v>
      </c>
      <c r="C283" s="1" t="s">
        <v>279</v>
      </c>
      <c r="D283" s="10">
        <v>1227</v>
      </c>
      <c r="E283" s="10">
        <v>1263</v>
      </c>
      <c r="F283" s="10">
        <v>1427</v>
      </c>
      <c r="G283" s="10">
        <v>1512</v>
      </c>
      <c r="H283" s="10">
        <v>1572</v>
      </c>
      <c r="I283" s="10">
        <f>INT(H283*(1+0.1))</f>
        <v>1729</v>
      </c>
      <c r="J283" s="1">
        <v>1</v>
      </c>
    </row>
    <row r="284" spans="1:10" ht="12.95" customHeight="1" x14ac:dyDescent="0.2">
      <c r="A284" s="7" t="str">
        <f t="shared" si="5"/>
        <v>RJ-37270431</v>
      </c>
      <c r="B284" s="6">
        <v>37270431</v>
      </c>
      <c r="C284" s="1" t="s">
        <v>285</v>
      </c>
      <c r="D284" s="11">
        <v>2956</v>
      </c>
      <c r="E284" s="11">
        <f>INT(D284*(1+0.04))</f>
        <v>3074</v>
      </c>
      <c r="F284" s="11">
        <f>INT(E284*(1+0.06))</f>
        <v>3258</v>
      </c>
      <c r="G284" s="11">
        <v>3616</v>
      </c>
      <c r="H284" s="11">
        <v>3905</v>
      </c>
      <c r="I284" s="11">
        <f>INT(H284*(1+0.03))</f>
        <v>4022</v>
      </c>
      <c r="J284" s="1">
        <v>0</v>
      </c>
    </row>
    <row r="285" spans="1:10" ht="12.95" customHeight="1" x14ac:dyDescent="0.2">
      <c r="A285" s="7" t="str">
        <f t="shared" si="5"/>
        <v>RJ-95434152</v>
      </c>
      <c r="B285" s="6">
        <v>95434152</v>
      </c>
      <c r="C285" s="1" t="s">
        <v>274</v>
      </c>
      <c r="D285" s="10">
        <v>3702</v>
      </c>
      <c r="E285" s="10">
        <v>3961</v>
      </c>
      <c r="F285" s="10">
        <f>INT(E285*(1+0.05))</f>
        <v>4159</v>
      </c>
      <c r="G285" s="10">
        <v>4491</v>
      </c>
      <c r="H285" s="10">
        <v>4850</v>
      </c>
      <c r="I285" s="10">
        <f>INT(H285*(1+0.03))</f>
        <v>4995</v>
      </c>
      <c r="J285" s="1">
        <v>1</v>
      </c>
    </row>
    <row r="286" spans="1:10" ht="12.95" customHeight="1" x14ac:dyDescent="0.2">
      <c r="A286" s="7" t="str">
        <f t="shared" si="5"/>
        <v>RK-28583604</v>
      </c>
      <c r="B286" s="6">
        <v>28583604</v>
      </c>
      <c r="C286" s="1" t="s">
        <v>295</v>
      </c>
      <c r="D286" s="11">
        <v>1225</v>
      </c>
      <c r="E286" s="11">
        <v>1372</v>
      </c>
      <c r="F286" s="11">
        <f>INT(E286*(1+0.05))</f>
        <v>1440</v>
      </c>
      <c r="G286" s="11">
        <v>1555</v>
      </c>
      <c r="H286" s="11">
        <f>INT(G286*(1+0.13))</f>
        <v>1757</v>
      </c>
      <c r="I286" s="11">
        <f>INT(H286*(1+0.13))</f>
        <v>1985</v>
      </c>
      <c r="J286" s="1">
        <v>0</v>
      </c>
    </row>
    <row r="287" spans="1:10" ht="12.95" customHeight="1" x14ac:dyDescent="0.2">
      <c r="A287" s="7" t="str">
        <f t="shared" si="5"/>
        <v>RK-53872538</v>
      </c>
      <c r="B287" s="6">
        <v>53872538</v>
      </c>
      <c r="C287" s="1" t="s">
        <v>292</v>
      </c>
      <c r="D287" s="10">
        <f>INT(2488*(1-0.11))</f>
        <v>2214</v>
      </c>
      <c r="E287" s="10">
        <v>2413</v>
      </c>
      <c r="F287" s="10">
        <f>INT(E287*(1+0.13))</f>
        <v>2726</v>
      </c>
      <c r="G287" s="10">
        <v>2971</v>
      </c>
      <c r="H287" s="10">
        <v>3357</v>
      </c>
      <c r="I287" s="10">
        <v>3759</v>
      </c>
      <c r="J287" s="1">
        <v>1</v>
      </c>
    </row>
    <row r="288" spans="1:10" ht="12.95" customHeight="1" x14ac:dyDescent="0.2">
      <c r="A288" s="7" t="str">
        <f t="shared" si="5"/>
        <v>RK-71861809</v>
      </c>
      <c r="B288" s="6">
        <v>71861809</v>
      </c>
      <c r="C288" s="1" t="s">
        <v>275</v>
      </c>
      <c r="D288" s="11">
        <v>611</v>
      </c>
      <c r="E288" s="11">
        <f>INT(D288*(1+0.11))</f>
        <v>678</v>
      </c>
      <c r="F288" s="11">
        <v>698</v>
      </c>
      <c r="G288" s="11">
        <v>774</v>
      </c>
      <c r="H288" s="11">
        <f>INT(G288*(1+0.1))</f>
        <v>851</v>
      </c>
      <c r="I288" s="11">
        <v>885</v>
      </c>
      <c r="J288" s="1">
        <v>0</v>
      </c>
    </row>
    <row r="289" spans="1:10" ht="12.95" customHeight="1" x14ac:dyDescent="0.2">
      <c r="A289" s="7" t="str">
        <f t="shared" si="5"/>
        <v>RL-13580823</v>
      </c>
      <c r="B289" s="6">
        <v>13580823</v>
      </c>
      <c r="C289" s="1" t="s">
        <v>287</v>
      </c>
      <c r="D289" s="10">
        <f>INT(632*(1-0.09))</f>
        <v>575</v>
      </c>
      <c r="E289" s="10">
        <v>626</v>
      </c>
      <c r="F289" s="10">
        <v>657</v>
      </c>
      <c r="G289" s="10">
        <v>716</v>
      </c>
      <c r="H289" s="10">
        <v>794</v>
      </c>
      <c r="I289" s="10">
        <f>INT(H289*(1+0.11))</f>
        <v>881</v>
      </c>
      <c r="J289" s="1">
        <v>1</v>
      </c>
    </row>
    <row r="290" spans="1:10" ht="12.95" customHeight="1" x14ac:dyDescent="0.2">
      <c r="A290" s="7" t="str">
        <f t="shared" si="5"/>
        <v>RL-14050330</v>
      </c>
      <c r="B290" s="6">
        <v>14050330</v>
      </c>
      <c r="C290" s="1" t="s">
        <v>299</v>
      </c>
      <c r="D290" s="11">
        <v>3753</v>
      </c>
      <c r="E290" s="11">
        <v>3903</v>
      </c>
      <c r="F290" s="11">
        <f>INT(E290*(1+0.1))</f>
        <v>4293</v>
      </c>
      <c r="G290" s="11">
        <v>4765</v>
      </c>
      <c r="H290" s="11">
        <v>5289</v>
      </c>
      <c r="I290" s="11">
        <v>5447</v>
      </c>
      <c r="J290" s="1">
        <v>0</v>
      </c>
    </row>
    <row r="291" spans="1:10" ht="12.95" customHeight="1" x14ac:dyDescent="0.2">
      <c r="A291" s="7" t="str">
        <f t="shared" si="5"/>
        <v>RM-33850512</v>
      </c>
      <c r="B291" s="6">
        <v>33850512</v>
      </c>
      <c r="C291" s="1" t="s">
        <v>296</v>
      </c>
      <c r="D291" s="10">
        <v>3505</v>
      </c>
      <c r="E291" s="10">
        <v>3890</v>
      </c>
      <c r="F291" s="10">
        <v>4006</v>
      </c>
      <c r="G291" s="10">
        <v>4246</v>
      </c>
      <c r="H291" s="10">
        <f>INT(G291*(1+0.05))</f>
        <v>4458</v>
      </c>
      <c r="I291" s="10">
        <v>4814</v>
      </c>
      <c r="J291" s="1">
        <v>1</v>
      </c>
    </row>
    <row r="292" spans="1:10" ht="12.95" customHeight="1" x14ac:dyDescent="0.2">
      <c r="A292" s="7" t="str">
        <f t="shared" si="5"/>
        <v>RM-47842515</v>
      </c>
      <c r="B292" s="6">
        <v>47842515</v>
      </c>
      <c r="C292" s="1" t="s">
        <v>271</v>
      </c>
      <c r="D292" s="11">
        <f>INT(3418*(1-0.03))</f>
        <v>3315</v>
      </c>
      <c r="E292" s="11">
        <v>3580</v>
      </c>
      <c r="F292" s="11">
        <v>4009</v>
      </c>
      <c r="G292" s="11">
        <f>INT(F292*(1+0.13))</f>
        <v>4530</v>
      </c>
      <c r="H292" s="11">
        <v>4756</v>
      </c>
      <c r="I292" s="11">
        <v>5374</v>
      </c>
      <c r="J292" s="1">
        <v>0</v>
      </c>
    </row>
    <row r="293" spans="1:10" ht="12.95" customHeight="1" x14ac:dyDescent="0.2">
      <c r="A293" s="7" t="str">
        <f t="shared" si="5"/>
        <v>RM-62768356</v>
      </c>
      <c r="B293" s="6">
        <v>62768356</v>
      </c>
      <c r="C293" s="1" t="s">
        <v>289</v>
      </c>
      <c r="D293" s="10">
        <v>4079</v>
      </c>
      <c r="E293" s="10">
        <f>INT(D293*(1+0.06))</f>
        <v>4323</v>
      </c>
      <c r="F293" s="10">
        <v>4884</v>
      </c>
      <c r="G293" s="10">
        <v>5518</v>
      </c>
      <c r="H293" s="10">
        <v>5904</v>
      </c>
      <c r="I293" s="10">
        <f>INT(H293*(1+0.06))</f>
        <v>6258</v>
      </c>
      <c r="J293" s="1">
        <v>1</v>
      </c>
    </row>
    <row r="294" spans="1:10" ht="12.95" customHeight="1" x14ac:dyDescent="0.2">
      <c r="A294" s="7" t="str">
        <f t="shared" si="5"/>
        <v>RM-92730211</v>
      </c>
      <c r="B294" s="6">
        <v>92730211</v>
      </c>
      <c r="C294" s="1" t="s">
        <v>273</v>
      </c>
      <c r="D294" s="11">
        <v>2335</v>
      </c>
      <c r="E294" s="11">
        <v>2475</v>
      </c>
      <c r="F294" s="11">
        <v>2722</v>
      </c>
      <c r="G294" s="11">
        <v>3021</v>
      </c>
      <c r="H294" s="11">
        <v>3141</v>
      </c>
      <c r="I294" s="11">
        <v>3392</v>
      </c>
      <c r="J294" s="1">
        <v>0</v>
      </c>
    </row>
    <row r="295" spans="1:10" ht="12.95" customHeight="1" x14ac:dyDescent="0.2">
      <c r="A295" s="7" t="str">
        <f t="shared" si="5"/>
        <v>RN-67047336</v>
      </c>
      <c r="B295" s="6">
        <v>67047336</v>
      </c>
      <c r="C295" s="1" t="s">
        <v>284</v>
      </c>
      <c r="D295" s="10">
        <v>2792</v>
      </c>
      <c r="E295" s="10">
        <f>INT(D295*(1+0.07))</f>
        <v>2987</v>
      </c>
      <c r="F295" s="10">
        <v>3255</v>
      </c>
      <c r="G295" s="10">
        <v>3678</v>
      </c>
      <c r="H295" s="10">
        <v>3825</v>
      </c>
      <c r="I295" s="10">
        <f>INT(H295*(1+0.05))</f>
        <v>4016</v>
      </c>
      <c r="J295" s="1">
        <v>1</v>
      </c>
    </row>
    <row r="296" spans="1:10" ht="12.95" customHeight="1" x14ac:dyDescent="0.2">
      <c r="A296" s="7" t="str">
        <f t="shared" si="5"/>
        <v>RO-13163099</v>
      </c>
      <c r="B296" s="6">
        <v>13163099</v>
      </c>
      <c r="C296" s="1" t="s">
        <v>269</v>
      </c>
      <c r="D296" s="11">
        <f>INT(2064*(1-0.11))</f>
        <v>1836</v>
      </c>
      <c r="E296" s="11">
        <f>INT(D296*(1+0.05))</f>
        <v>1927</v>
      </c>
      <c r="F296" s="11">
        <v>2061</v>
      </c>
      <c r="G296" s="11">
        <f>INT(F296*(1+0.13))</f>
        <v>2328</v>
      </c>
      <c r="H296" s="11">
        <v>2607</v>
      </c>
      <c r="I296" s="11">
        <v>2867</v>
      </c>
      <c r="J296" s="1">
        <v>0</v>
      </c>
    </row>
    <row r="297" spans="1:10" ht="12.95" customHeight="1" x14ac:dyDescent="0.2">
      <c r="A297" s="7" t="str">
        <f t="shared" si="5"/>
        <v>RÖ-75678045</v>
      </c>
      <c r="B297" s="6">
        <v>75678045</v>
      </c>
      <c r="C297" s="1" t="s">
        <v>290</v>
      </c>
      <c r="D297" s="10">
        <v>2507</v>
      </c>
      <c r="E297" s="10">
        <f>INT(D297*(1+0.09))</f>
        <v>2732</v>
      </c>
      <c r="F297" s="10">
        <f>INT(E297*(1+0.03))</f>
        <v>2813</v>
      </c>
      <c r="G297" s="10">
        <v>2925</v>
      </c>
      <c r="H297" s="10">
        <f>INT(G297*(1+0.13))</f>
        <v>3305</v>
      </c>
      <c r="I297" s="10">
        <f>INT(H297*(1+0.03))</f>
        <v>3404</v>
      </c>
      <c r="J297" s="1">
        <v>1</v>
      </c>
    </row>
    <row r="298" spans="1:10" ht="12.95" customHeight="1" x14ac:dyDescent="0.2">
      <c r="A298" s="7" t="str">
        <f t="shared" si="5"/>
        <v>RS-71802919</v>
      </c>
      <c r="B298" s="6">
        <v>71802919</v>
      </c>
      <c r="C298" s="1" t="s">
        <v>278</v>
      </c>
      <c r="D298" s="11">
        <v>3749</v>
      </c>
      <c r="E298" s="11">
        <f>INT(D298*(1+0.07))</f>
        <v>4011</v>
      </c>
      <c r="F298" s="11">
        <v>4452</v>
      </c>
      <c r="G298" s="11">
        <v>4719</v>
      </c>
      <c r="H298" s="11">
        <v>5143</v>
      </c>
      <c r="I298" s="11">
        <v>5760</v>
      </c>
      <c r="J298" s="1">
        <v>0</v>
      </c>
    </row>
    <row r="299" spans="1:10" ht="12.95" customHeight="1" x14ac:dyDescent="0.2">
      <c r="A299" s="7" t="str">
        <f t="shared" si="5"/>
        <v>RT-53784556</v>
      </c>
      <c r="B299" s="6">
        <v>53784556</v>
      </c>
      <c r="C299" s="1" t="s">
        <v>297</v>
      </c>
      <c r="D299" s="10">
        <v>2340</v>
      </c>
      <c r="E299" s="10">
        <v>2503</v>
      </c>
      <c r="F299" s="10">
        <v>2678</v>
      </c>
      <c r="G299" s="10">
        <f>INT(F299*(1+0.05))</f>
        <v>2811</v>
      </c>
      <c r="H299" s="10">
        <f>INT(G299*(1+0.06))</f>
        <v>2979</v>
      </c>
      <c r="I299" s="10">
        <v>3336</v>
      </c>
      <c r="J299" s="1">
        <v>1</v>
      </c>
    </row>
    <row r="300" spans="1:10" ht="12.95" customHeight="1" x14ac:dyDescent="0.2">
      <c r="A300" s="7" t="str">
        <f t="shared" si="5"/>
        <v>RV-11349889</v>
      </c>
      <c r="B300" s="6">
        <v>11349889</v>
      </c>
      <c r="C300" s="1" t="s">
        <v>276</v>
      </c>
      <c r="D300" s="11">
        <f>INT(3105*(1-0.04))</f>
        <v>2980</v>
      </c>
      <c r="E300" s="11">
        <v>3248</v>
      </c>
      <c r="F300" s="11">
        <v>3345</v>
      </c>
      <c r="G300" s="11">
        <f>INT(F300*(1+0.07))</f>
        <v>3579</v>
      </c>
      <c r="H300" s="11">
        <f>INT(G300*(1+0.04))</f>
        <v>3722</v>
      </c>
      <c r="I300" s="11">
        <v>3945</v>
      </c>
      <c r="J300" s="1">
        <v>0</v>
      </c>
    </row>
    <row r="301" spans="1:10" ht="12.95" customHeight="1" x14ac:dyDescent="0.2">
      <c r="A301" s="7" t="str">
        <f t="shared" si="5"/>
        <v>RV-38743073</v>
      </c>
      <c r="B301" s="6">
        <v>38743073</v>
      </c>
      <c r="C301" s="1" t="s">
        <v>294</v>
      </c>
      <c r="D301" s="10">
        <f>INT(1915*(1-0.05))</f>
        <v>1819</v>
      </c>
      <c r="E301" s="10">
        <f>INT(D301*(1+0.13))</f>
        <v>2055</v>
      </c>
      <c r="F301" s="10">
        <f>INT(E301*(1+0.13))</f>
        <v>2322</v>
      </c>
      <c r="G301" s="10">
        <f>INT(F301*(1+0.04))</f>
        <v>2414</v>
      </c>
      <c r="H301" s="10">
        <f>INT(G301*(1+0.03))</f>
        <v>2486</v>
      </c>
      <c r="I301" s="10">
        <v>2560</v>
      </c>
      <c r="J301" s="1">
        <v>1</v>
      </c>
    </row>
    <row r="302" spans="1:10" ht="12.95" customHeight="1" x14ac:dyDescent="0.2">
      <c r="A302" s="7" t="str">
        <f t="shared" si="5"/>
        <v>RV-93468678</v>
      </c>
      <c r="B302" s="6">
        <v>93468678</v>
      </c>
      <c r="C302" s="1" t="s">
        <v>294</v>
      </c>
      <c r="D302" s="11">
        <v>3285</v>
      </c>
      <c r="E302" s="11">
        <f>INT(D302*(1+0.12))</f>
        <v>3679</v>
      </c>
      <c r="F302" s="11">
        <v>4010</v>
      </c>
      <c r="G302" s="11">
        <v>4370</v>
      </c>
      <c r="H302" s="11">
        <f>INT(G302*(1+0.13))</f>
        <v>4938</v>
      </c>
      <c r="I302" s="11">
        <v>5086</v>
      </c>
      <c r="J302" s="1">
        <v>0</v>
      </c>
    </row>
    <row r="303" spans="1:10" ht="12.95" customHeight="1" x14ac:dyDescent="0.2">
      <c r="A303" s="7" t="str">
        <f t="shared" si="5"/>
        <v>RV-98110821</v>
      </c>
      <c r="B303" s="6">
        <v>98110821</v>
      </c>
      <c r="C303" s="1" t="s">
        <v>281</v>
      </c>
      <c r="D303" s="10">
        <f>INT(2414*(1-0.07))</f>
        <v>2245</v>
      </c>
      <c r="E303" s="10">
        <f>INT(D303*(1+0.09))</f>
        <v>2447</v>
      </c>
      <c r="F303" s="10">
        <f>INT(E303*(1+0.12))</f>
        <v>2740</v>
      </c>
      <c r="G303" s="10">
        <v>2986</v>
      </c>
      <c r="H303" s="10">
        <v>3105</v>
      </c>
      <c r="I303" s="10">
        <v>3260</v>
      </c>
      <c r="J303" s="1">
        <v>1</v>
      </c>
    </row>
    <row r="304" spans="1:10" ht="12.95" customHeight="1" x14ac:dyDescent="0.2">
      <c r="A304" s="7" t="str">
        <f t="shared" si="5"/>
        <v>RZ-23145474</v>
      </c>
      <c r="B304" s="6">
        <v>23145474</v>
      </c>
      <c r="C304" s="1" t="s">
        <v>277</v>
      </c>
      <c r="D304" s="11">
        <v>2132</v>
      </c>
      <c r="E304" s="11" t="s">
        <v>402</v>
      </c>
      <c r="F304" s="11" t="s">
        <v>402</v>
      </c>
      <c r="G304" s="11">
        <v>2805</v>
      </c>
      <c r="H304" s="11">
        <v>3029</v>
      </c>
      <c r="I304" s="11">
        <v>3210</v>
      </c>
      <c r="J304" s="1">
        <v>0</v>
      </c>
    </row>
    <row r="305" spans="1:10" ht="12.95" customHeight="1" x14ac:dyDescent="0.2">
      <c r="A305" s="7" t="str">
        <f t="shared" si="5"/>
        <v>RZ-24586226</v>
      </c>
      <c r="B305" s="6">
        <v>24586226</v>
      </c>
      <c r="C305" s="1" t="s">
        <v>270</v>
      </c>
      <c r="D305" s="10">
        <v>1499</v>
      </c>
      <c r="E305" s="10">
        <v>1693</v>
      </c>
      <c r="F305" s="10">
        <v>1794</v>
      </c>
      <c r="G305" s="10">
        <v>1973</v>
      </c>
      <c r="H305" s="10">
        <f>INT(G305*(1+0.06))</f>
        <v>2091</v>
      </c>
      <c r="I305" s="10">
        <v>2174</v>
      </c>
      <c r="J305" s="1">
        <v>1</v>
      </c>
    </row>
    <row r="306" spans="1:10" ht="12.95" customHeight="1" x14ac:dyDescent="0.2">
      <c r="A306" s="7" t="str">
        <f t="shared" si="5"/>
        <v>SA-11406281</v>
      </c>
      <c r="B306" s="6">
        <v>11406281</v>
      </c>
      <c r="C306" s="1" t="s">
        <v>301</v>
      </c>
      <c r="D306" s="11">
        <f>INT(1074*(1-0.08))</f>
        <v>988</v>
      </c>
      <c r="E306" s="11">
        <f>INT(D306*(1+0.09))</f>
        <v>1076</v>
      </c>
      <c r="F306" s="11">
        <v>1172</v>
      </c>
      <c r="G306" s="11">
        <v>1312</v>
      </c>
      <c r="H306" s="11">
        <v>1482</v>
      </c>
      <c r="I306" s="11">
        <v>1630</v>
      </c>
      <c r="J306" s="1">
        <v>0</v>
      </c>
    </row>
    <row r="307" spans="1:10" ht="12.95" customHeight="1" x14ac:dyDescent="0.2">
      <c r="A307" s="7" t="str">
        <f t="shared" si="5"/>
        <v>SÁ-13237746</v>
      </c>
      <c r="B307" s="6">
        <v>13237746</v>
      </c>
      <c r="C307" s="1" t="s">
        <v>338</v>
      </c>
      <c r="D307" s="10">
        <f>INT(4035*(1-0.04))</f>
        <v>3873</v>
      </c>
      <c r="E307" s="10">
        <v>4299</v>
      </c>
      <c r="F307" s="10">
        <v>4599</v>
      </c>
      <c r="G307" s="10">
        <v>5058</v>
      </c>
      <c r="H307" s="10">
        <v>5614</v>
      </c>
      <c r="I307" s="10">
        <v>5950</v>
      </c>
      <c r="J307" s="1">
        <v>1</v>
      </c>
    </row>
    <row r="308" spans="1:10" ht="12.95" customHeight="1" x14ac:dyDescent="0.2">
      <c r="A308" s="7" t="str">
        <f t="shared" si="5"/>
        <v>SA-15926770</v>
      </c>
      <c r="B308" s="6">
        <v>15926770</v>
      </c>
      <c r="C308" s="1" t="s">
        <v>351</v>
      </c>
      <c r="D308" s="11">
        <f>INT(2115*(1-0.11))</f>
        <v>1882</v>
      </c>
      <c r="E308" s="11">
        <v>1938</v>
      </c>
      <c r="F308" s="11">
        <v>2189</v>
      </c>
      <c r="G308" s="11">
        <f>INT(F308*(1+0.07))</f>
        <v>2342</v>
      </c>
      <c r="H308" s="11">
        <f>INT(G308*(1+0.07))</f>
        <v>2505</v>
      </c>
      <c r="I308" s="11">
        <f>INT(H308*(1+0.05))</f>
        <v>2630</v>
      </c>
      <c r="J308" s="1">
        <v>0</v>
      </c>
    </row>
    <row r="309" spans="1:10" ht="12.95" customHeight="1" x14ac:dyDescent="0.2">
      <c r="A309" s="7" t="str">
        <f t="shared" si="5"/>
        <v>SÁ-38444459</v>
      </c>
      <c r="B309" s="6">
        <v>38444459</v>
      </c>
      <c r="C309" s="1" t="s">
        <v>362</v>
      </c>
      <c r="D309" s="10">
        <v>2686</v>
      </c>
      <c r="E309" s="10">
        <v>2900</v>
      </c>
      <c r="F309" s="10">
        <v>3074</v>
      </c>
      <c r="G309" s="10">
        <v>3319</v>
      </c>
      <c r="H309" s="10">
        <f>INT(G309*(1+0.05))</f>
        <v>3484</v>
      </c>
      <c r="I309" s="10">
        <f>INT(H309*(1+0.03))</f>
        <v>3588</v>
      </c>
      <c r="J309" s="1">
        <v>1</v>
      </c>
    </row>
    <row r="310" spans="1:10" ht="12.95" customHeight="1" x14ac:dyDescent="0.2">
      <c r="A310" s="7" t="str">
        <f t="shared" si="5"/>
        <v>SA-61577399</v>
      </c>
      <c r="B310" s="6">
        <v>61577399</v>
      </c>
      <c r="C310" s="1" t="s">
        <v>321</v>
      </c>
      <c r="D310" s="11">
        <v>3694</v>
      </c>
      <c r="E310" s="11">
        <f>INT(D310*(1+0.11))</f>
        <v>4100</v>
      </c>
      <c r="F310" s="11">
        <f>INT(E310*(1+0.07))</f>
        <v>4387</v>
      </c>
      <c r="G310" s="11">
        <f>INT(F310*(1+0.04))</f>
        <v>4562</v>
      </c>
      <c r="H310" s="11">
        <v>4926</v>
      </c>
      <c r="I310" s="11">
        <f>INT(H310*(1+0.04))</f>
        <v>5123</v>
      </c>
      <c r="J310" s="1">
        <v>0</v>
      </c>
    </row>
    <row r="311" spans="1:10" ht="12.95" customHeight="1" x14ac:dyDescent="0.2">
      <c r="A311" s="7" t="str">
        <f t="shared" si="5"/>
        <v>SÁ-68531808</v>
      </c>
      <c r="B311" s="6">
        <v>68531808</v>
      </c>
      <c r="C311" s="1" t="s">
        <v>318</v>
      </c>
      <c r="D311" s="10">
        <v>939</v>
      </c>
      <c r="E311" s="10">
        <v>1051</v>
      </c>
      <c r="F311" s="10">
        <v>1187</v>
      </c>
      <c r="G311" s="10">
        <v>1222</v>
      </c>
      <c r="H311" s="10">
        <v>1368</v>
      </c>
      <c r="I311" s="10">
        <v>1477</v>
      </c>
      <c r="J311" s="1">
        <v>1</v>
      </c>
    </row>
    <row r="312" spans="1:10" ht="12.95" customHeight="1" x14ac:dyDescent="0.2">
      <c r="A312" s="7" t="str">
        <f t="shared" si="5"/>
        <v>SÁ-74032867</v>
      </c>
      <c r="B312" s="6">
        <v>74032867</v>
      </c>
      <c r="C312" s="1" t="s">
        <v>311</v>
      </c>
      <c r="D312" s="11">
        <v>4049</v>
      </c>
      <c r="E312" s="11">
        <v>4372</v>
      </c>
      <c r="F312" s="11">
        <f>INT(E312*(1+0.13))</f>
        <v>4940</v>
      </c>
      <c r="G312" s="11">
        <f>INT(F312*(1+0.07))</f>
        <v>5285</v>
      </c>
      <c r="H312" s="11">
        <f>INT(G312*(1+0.12))</f>
        <v>5919</v>
      </c>
      <c r="I312" s="11">
        <v>6214</v>
      </c>
      <c r="J312" s="1">
        <v>0</v>
      </c>
    </row>
    <row r="313" spans="1:10" ht="12.95" customHeight="1" x14ac:dyDescent="0.2">
      <c r="A313" s="7" t="str">
        <f t="shared" si="5"/>
        <v>SA-76202510</v>
      </c>
      <c r="B313" s="6">
        <v>76202510</v>
      </c>
      <c r="C313" s="1" t="s">
        <v>332</v>
      </c>
      <c r="D313" s="10">
        <f>INT(962*(1-0.11))</f>
        <v>856</v>
      </c>
      <c r="E313" s="10">
        <f>INT(D313*(1+0.1))</f>
        <v>941</v>
      </c>
      <c r="F313" s="10">
        <v>1006</v>
      </c>
      <c r="G313" s="10">
        <v>1116</v>
      </c>
      <c r="H313" s="10">
        <v>1205</v>
      </c>
      <c r="I313" s="10">
        <v>1349</v>
      </c>
      <c r="J313" s="1">
        <v>1</v>
      </c>
    </row>
    <row r="314" spans="1:10" ht="12.95" customHeight="1" x14ac:dyDescent="0.2">
      <c r="A314" s="7" t="str">
        <f t="shared" si="5"/>
        <v>SA-81642241</v>
      </c>
      <c r="B314" s="6">
        <v>81642241</v>
      </c>
      <c r="C314" s="1" t="s">
        <v>322</v>
      </c>
      <c r="D314" s="11">
        <v>2709</v>
      </c>
      <c r="E314" s="11">
        <v>3034</v>
      </c>
      <c r="F314" s="11">
        <f>INT(E314*(1+0.06))</f>
        <v>3216</v>
      </c>
      <c r="G314" s="11">
        <f>INT(F314*(1+0.05))</f>
        <v>3376</v>
      </c>
      <c r="H314" s="11">
        <v>3713</v>
      </c>
      <c r="I314" s="11">
        <f>INT(H314*(1+0.05))</f>
        <v>3898</v>
      </c>
      <c r="J314" s="1">
        <v>0</v>
      </c>
    </row>
    <row r="315" spans="1:10" ht="12.95" customHeight="1" x14ac:dyDescent="0.2">
      <c r="A315" s="7" t="str">
        <f t="shared" si="5"/>
        <v>SB-20645140</v>
      </c>
      <c r="B315" s="6">
        <v>20645140</v>
      </c>
      <c r="C315" s="1" t="s">
        <v>360</v>
      </c>
      <c r="D315" s="10">
        <f>INT(3451*(1-0.08))</f>
        <v>3174</v>
      </c>
      <c r="E315" s="10">
        <f>INT(D315*(1+0.04))</f>
        <v>3300</v>
      </c>
      <c r="F315" s="10">
        <v>3531</v>
      </c>
      <c r="G315" s="10">
        <v>3742</v>
      </c>
      <c r="H315" s="10">
        <v>3891</v>
      </c>
      <c r="I315" s="10">
        <v>4357</v>
      </c>
      <c r="J315" s="1">
        <v>1</v>
      </c>
    </row>
    <row r="316" spans="1:10" ht="12.95" customHeight="1" x14ac:dyDescent="0.2">
      <c r="A316" s="7" t="str">
        <f t="shared" si="5"/>
        <v>SB-63118732</v>
      </c>
      <c r="B316" s="6">
        <v>63118732</v>
      </c>
      <c r="C316" s="1" t="s">
        <v>303</v>
      </c>
      <c r="D316" s="11">
        <v>1220</v>
      </c>
      <c r="E316" s="11">
        <f>INT(D316*(1+0.04))</f>
        <v>1268</v>
      </c>
      <c r="F316" s="11">
        <v>1369</v>
      </c>
      <c r="G316" s="11">
        <v>1478</v>
      </c>
      <c r="H316" s="11">
        <f>INT(G316*(1+0.1))</f>
        <v>1625</v>
      </c>
      <c r="I316" s="11">
        <v>1738</v>
      </c>
      <c r="J316" s="1">
        <v>0</v>
      </c>
    </row>
    <row r="317" spans="1:10" ht="12.95" customHeight="1" x14ac:dyDescent="0.2">
      <c r="A317" s="7" t="str">
        <f t="shared" si="5"/>
        <v>SC-16043772</v>
      </c>
      <c r="B317" s="6">
        <v>16043772</v>
      </c>
      <c r="C317" s="1" t="s">
        <v>334</v>
      </c>
      <c r="D317" s="10">
        <f>INT(3330*(1-0.08))</f>
        <v>3063</v>
      </c>
      <c r="E317" s="10">
        <v>3399</v>
      </c>
      <c r="F317" s="10">
        <v>3602</v>
      </c>
      <c r="G317" s="10">
        <v>3998</v>
      </c>
      <c r="H317" s="10">
        <v>4317</v>
      </c>
      <c r="I317" s="10">
        <f>INT(H317*(1+0.04))</f>
        <v>4489</v>
      </c>
      <c r="J317" s="1">
        <v>1</v>
      </c>
    </row>
    <row r="318" spans="1:10" ht="12.95" customHeight="1" x14ac:dyDescent="0.2">
      <c r="A318" s="7" t="str">
        <f t="shared" si="5"/>
        <v>SC-48135379</v>
      </c>
      <c r="B318" s="6">
        <v>48135379</v>
      </c>
      <c r="C318" s="1" t="s">
        <v>344</v>
      </c>
      <c r="D318" s="11">
        <v>1125</v>
      </c>
      <c r="E318" s="11">
        <v>1226</v>
      </c>
      <c r="F318" s="11">
        <v>1311</v>
      </c>
      <c r="G318" s="11">
        <f>INT(F318*(1+0.03))</f>
        <v>1350</v>
      </c>
      <c r="H318" s="11">
        <v>1431</v>
      </c>
      <c r="I318" s="11">
        <f>INT(H318*(1+0.09))</f>
        <v>1559</v>
      </c>
      <c r="J318" s="1">
        <v>0</v>
      </c>
    </row>
    <row r="319" spans="1:10" ht="12.95" customHeight="1" x14ac:dyDescent="0.2">
      <c r="A319" s="7" t="str">
        <f t="shared" si="5"/>
        <v>SD-83841591</v>
      </c>
      <c r="B319" s="6">
        <v>83841591</v>
      </c>
      <c r="C319" s="1" t="s">
        <v>356</v>
      </c>
      <c r="D319" s="10">
        <f>INT(2399*(1-0.06))</f>
        <v>2255</v>
      </c>
      <c r="E319" s="10">
        <v>2390</v>
      </c>
      <c r="F319" s="10">
        <v>2533</v>
      </c>
      <c r="G319" s="10">
        <v>2862</v>
      </c>
      <c r="H319" s="10">
        <v>3033</v>
      </c>
      <c r="I319" s="10">
        <f>INT(H319*(1+0.03))</f>
        <v>3123</v>
      </c>
      <c r="J319" s="1">
        <v>1</v>
      </c>
    </row>
    <row r="320" spans="1:10" ht="12.95" customHeight="1" x14ac:dyDescent="0.2">
      <c r="A320" s="7" t="str">
        <f t="shared" si="5"/>
        <v>SE-23885222</v>
      </c>
      <c r="B320" s="6">
        <v>23885222</v>
      </c>
      <c r="C320" s="1" t="s">
        <v>331</v>
      </c>
      <c r="D320" s="11">
        <v>2643</v>
      </c>
      <c r="E320" s="11">
        <v>2986</v>
      </c>
      <c r="F320" s="11">
        <v>3195</v>
      </c>
      <c r="G320" s="11">
        <f>INT(F320*(1+0.04))</f>
        <v>3322</v>
      </c>
      <c r="H320" s="11">
        <v>3421</v>
      </c>
      <c r="I320" s="11">
        <v>3660</v>
      </c>
      <c r="J320" s="1">
        <v>0</v>
      </c>
    </row>
    <row r="321" spans="1:10" ht="12.95" customHeight="1" x14ac:dyDescent="0.2">
      <c r="A321" s="7" t="str">
        <f t="shared" si="5"/>
        <v>SE-41383348</v>
      </c>
      <c r="B321" s="6">
        <v>41383348</v>
      </c>
      <c r="C321" s="1" t="s">
        <v>352</v>
      </c>
      <c r="D321" s="10">
        <v>1710</v>
      </c>
      <c r="E321" s="10">
        <v>1829</v>
      </c>
      <c r="F321" s="10">
        <v>1883</v>
      </c>
      <c r="G321" s="10">
        <v>1958</v>
      </c>
      <c r="H321" s="10">
        <v>2016</v>
      </c>
      <c r="I321" s="10">
        <v>2237</v>
      </c>
      <c r="J321" s="1">
        <v>1</v>
      </c>
    </row>
    <row r="322" spans="1:10" ht="12.95" customHeight="1" x14ac:dyDescent="0.2">
      <c r="A322" s="7" t="str">
        <f t="shared" ref="A322:A385" si="6">LEFT(TRIM(C322))&amp;MID(TRIM(C322),SEARCH(CHAR(32),TRIM(C322))+1,1)&amp;"-"&amp;B322</f>
        <v>SE-41576941</v>
      </c>
      <c r="B322" s="6">
        <v>41576941</v>
      </c>
      <c r="C322" s="1" t="s">
        <v>363</v>
      </c>
      <c r="D322" s="11">
        <f>INT(3320*(1-0.04))</f>
        <v>3187</v>
      </c>
      <c r="E322" s="11">
        <v>3569</v>
      </c>
      <c r="F322" s="11">
        <v>3961</v>
      </c>
      <c r="G322" s="11">
        <v>4475</v>
      </c>
      <c r="H322" s="11">
        <v>4967</v>
      </c>
      <c r="I322" s="11">
        <v>5314</v>
      </c>
      <c r="J322" s="1">
        <v>0</v>
      </c>
    </row>
    <row r="323" spans="1:10" ht="12.95" customHeight="1" x14ac:dyDescent="0.2">
      <c r="A323" s="7" t="str">
        <f t="shared" si="6"/>
        <v>SE-53925363</v>
      </c>
      <c r="B323" s="6">
        <v>53925363</v>
      </c>
      <c r="C323" s="1" t="s">
        <v>325</v>
      </c>
      <c r="D323" s="10">
        <v>566</v>
      </c>
      <c r="E323" s="10">
        <f>INT(D323*(1+0.09))</f>
        <v>616</v>
      </c>
      <c r="F323" s="10">
        <v>646</v>
      </c>
      <c r="G323" s="10">
        <v>684</v>
      </c>
      <c r="H323" s="10">
        <f>INT(G323*(1+0.1))</f>
        <v>752</v>
      </c>
      <c r="I323" s="10">
        <f>INT(H323*(1+0.04))</f>
        <v>782</v>
      </c>
      <c r="J323" s="1">
        <v>1</v>
      </c>
    </row>
    <row r="324" spans="1:10" ht="12.95" customHeight="1" x14ac:dyDescent="0.2">
      <c r="A324" s="7" t="str">
        <f t="shared" si="6"/>
        <v>SE-56810469</v>
      </c>
      <c r="B324" s="6">
        <v>56810469</v>
      </c>
      <c r="C324" s="1" t="s">
        <v>317</v>
      </c>
      <c r="D324" s="11">
        <f>INT(469*(1-0.04))</f>
        <v>450</v>
      </c>
      <c r="E324" s="11">
        <v>463</v>
      </c>
      <c r="F324" s="11">
        <f>INT(E324*(1+0.08))</f>
        <v>500</v>
      </c>
      <c r="G324" s="11">
        <v>560</v>
      </c>
      <c r="H324" s="11">
        <v>621</v>
      </c>
      <c r="I324" s="11">
        <v>683</v>
      </c>
      <c r="J324" s="1">
        <v>0</v>
      </c>
    </row>
    <row r="325" spans="1:10" ht="12.95" customHeight="1" x14ac:dyDescent="0.2">
      <c r="A325" s="7" t="str">
        <f t="shared" si="6"/>
        <v>SF-17668183</v>
      </c>
      <c r="B325" s="6">
        <v>17668183</v>
      </c>
      <c r="C325" s="1" t="s">
        <v>335</v>
      </c>
      <c r="D325" s="10">
        <f>INT(3234*(1-0.13))</f>
        <v>2813</v>
      </c>
      <c r="E325" s="10">
        <f>INT(D325*(1+0.04))</f>
        <v>2925</v>
      </c>
      <c r="F325" s="10">
        <f>INT(E325*(1+0.09))</f>
        <v>3188</v>
      </c>
      <c r="G325" s="10">
        <v>3411</v>
      </c>
      <c r="H325" s="10">
        <f>INT(G325*(1+0.11))</f>
        <v>3786</v>
      </c>
      <c r="I325" s="10">
        <v>4202</v>
      </c>
      <c r="J325" s="1">
        <v>1</v>
      </c>
    </row>
    <row r="326" spans="1:10" ht="12.95" customHeight="1" x14ac:dyDescent="0.2">
      <c r="A326" s="7" t="str">
        <f t="shared" si="6"/>
        <v>SF-37108783</v>
      </c>
      <c r="B326" s="6">
        <v>37108783</v>
      </c>
      <c r="C326" s="1" t="s">
        <v>339</v>
      </c>
      <c r="D326" s="11">
        <v>888</v>
      </c>
      <c r="E326" s="11">
        <v>932</v>
      </c>
      <c r="F326" s="11">
        <f>INT(E326*(1+0.12))</f>
        <v>1043</v>
      </c>
      <c r="G326" s="11">
        <v>1105</v>
      </c>
      <c r="H326" s="11">
        <v>1171</v>
      </c>
      <c r="I326" s="11">
        <f>INT(H326*(1+0.05))</f>
        <v>1229</v>
      </c>
      <c r="J326" s="1">
        <v>0</v>
      </c>
    </row>
    <row r="327" spans="1:10" ht="12.95" customHeight="1" x14ac:dyDescent="0.2">
      <c r="A327" s="7" t="str">
        <f t="shared" si="6"/>
        <v>SF-54844641</v>
      </c>
      <c r="B327" s="6">
        <v>54844641</v>
      </c>
      <c r="C327" s="1" t="s">
        <v>364</v>
      </c>
      <c r="D327" s="10">
        <v>3629</v>
      </c>
      <c r="E327" s="10">
        <f>INT(D327*(1+0.08))</f>
        <v>3919</v>
      </c>
      <c r="F327" s="10">
        <v>4036</v>
      </c>
      <c r="G327" s="10">
        <v>4318</v>
      </c>
      <c r="H327" s="10">
        <v>4792</v>
      </c>
      <c r="I327" s="10">
        <v>5031</v>
      </c>
      <c r="J327" s="1">
        <v>1</v>
      </c>
    </row>
    <row r="328" spans="1:10" ht="12.95" customHeight="1" x14ac:dyDescent="0.2">
      <c r="A328" s="7" t="str">
        <f t="shared" si="6"/>
        <v>SF-97706455</v>
      </c>
      <c r="B328" s="6">
        <v>97706455</v>
      </c>
      <c r="C328" s="1" t="s">
        <v>333</v>
      </c>
      <c r="D328" s="11">
        <f>INT(1225*(1-0.13))</f>
        <v>1065</v>
      </c>
      <c r="E328" s="11">
        <f>INT(D328*(1+0.11))</f>
        <v>1182</v>
      </c>
      <c r="F328" s="11">
        <f>INT(E328*(1+0.08))</f>
        <v>1276</v>
      </c>
      <c r="G328" s="11">
        <v>1327</v>
      </c>
      <c r="H328" s="11">
        <v>1486</v>
      </c>
      <c r="I328" s="11">
        <v>1679</v>
      </c>
      <c r="J328" s="1">
        <v>0</v>
      </c>
    </row>
    <row r="329" spans="1:10" ht="12.95" customHeight="1" x14ac:dyDescent="0.2">
      <c r="A329" s="7" t="str">
        <f t="shared" si="6"/>
        <v>SG-20941690</v>
      </c>
      <c r="B329" s="6">
        <v>20941690</v>
      </c>
      <c r="C329" s="1" t="s">
        <v>324</v>
      </c>
      <c r="D329" s="10">
        <f>INT(1507*(1-0.05))</f>
        <v>1431</v>
      </c>
      <c r="E329" s="10">
        <f>INT(D329*(1+0.09))</f>
        <v>1559</v>
      </c>
      <c r="F329" s="10">
        <v>1683</v>
      </c>
      <c r="G329" s="10">
        <v>1767</v>
      </c>
      <c r="H329" s="10">
        <v>1926</v>
      </c>
      <c r="I329" s="10">
        <f>INT(H329*(1+0.03))</f>
        <v>1983</v>
      </c>
      <c r="J329" s="1">
        <v>1</v>
      </c>
    </row>
    <row r="330" spans="1:10" ht="12.95" customHeight="1" x14ac:dyDescent="0.2">
      <c r="A330" s="7" t="str">
        <f t="shared" si="6"/>
        <v>SG-49127821</v>
      </c>
      <c r="B330" s="6">
        <v>49127821</v>
      </c>
      <c r="C330" s="1" t="s">
        <v>355</v>
      </c>
      <c r="D330" s="11">
        <v>685</v>
      </c>
      <c r="E330" s="11">
        <f>INT(D330*(1+0.07))</f>
        <v>732</v>
      </c>
      <c r="F330" s="11">
        <v>790</v>
      </c>
      <c r="G330" s="11">
        <f>INT(F330*(1+0.07))</f>
        <v>845</v>
      </c>
      <c r="H330" s="11">
        <v>895</v>
      </c>
      <c r="I330" s="11">
        <v>993</v>
      </c>
      <c r="J330" s="1">
        <v>0</v>
      </c>
    </row>
    <row r="331" spans="1:10" ht="12.95" customHeight="1" x14ac:dyDescent="0.2">
      <c r="A331" s="7" t="str">
        <f t="shared" si="6"/>
        <v>SG-82619710</v>
      </c>
      <c r="B331" s="6">
        <v>82619710</v>
      </c>
      <c r="C331" s="1" t="s">
        <v>306</v>
      </c>
      <c r="D331" s="10">
        <f>INT(3237*(1-0.03))</f>
        <v>3139</v>
      </c>
      <c r="E331" s="10">
        <v>3452</v>
      </c>
      <c r="F331" s="10">
        <f>INT(E331*(1+0.06))</f>
        <v>3659</v>
      </c>
      <c r="G331" s="10">
        <v>3951</v>
      </c>
      <c r="H331" s="10">
        <f>INT(G331*(1+0.1))</f>
        <v>4346</v>
      </c>
      <c r="I331" s="10">
        <v>4476</v>
      </c>
      <c r="J331" s="1">
        <v>1</v>
      </c>
    </row>
    <row r="332" spans="1:10" ht="12.95" customHeight="1" x14ac:dyDescent="0.2">
      <c r="A332" s="7" t="str">
        <f t="shared" si="6"/>
        <v>SG-90127501</v>
      </c>
      <c r="B332" s="6">
        <v>90127501</v>
      </c>
      <c r="C332" s="1" t="s">
        <v>308</v>
      </c>
      <c r="D332" s="11">
        <v>2424</v>
      </c>
      <c r="E332" s="11">
        <v>2569</v>
      </c>
      <c r="F332" s="11">
        <v>2697</v>
      </c>
      <c r="G332" s="11">
        <f>INT(F332*(1+0.08))</f>
        <v>2912</v>
      </c>
      <c r="H332" s="11">
        <v>3174</v>
      </c>
      <c r="I332" s="11">
        <v>3523</v>
      </c>
      <c r="J332" s="1">
        <v>0</v>
      </c>
    </row>
    <row r="333" spans="1:10" ht="12.95" customHeight="1" x14ac:dyDescent="0.2">
      <c r="A333" s="7" t="str">
        <f t="shared" si="6"/>
        <v>SG-98840570</v>
      </c>
      <c r="B333" s="6">
        <v>98840570</v>
      </c>
      <c r="C333" s="1" t="s">
        <v>323</v>
      </c>
      <c r="D333" s="10">
        <f>INT(1740*(1-0.07))</f>
        <v>1618</v>
      </c>
      <c r="E333" s="10">
        <v>1812</v>
      </c>
      <c r="F333" s="10">
        <v>1866</v>
      </c>
      <c r="G333" s="10">
        <v>1921</v>
      </c>
      <c r="H333" s="10">
        <v>2017</v>
      </c>
      <c r="I333" s="10">
        <f>INT(H333*(1+0.05))</f>
        <v>2117</v>
      </c>
      <c r="J333" s="1">
        <v>1</v>
      </c>
    </row>
    <row r="334" spans="1:10" ht="12.95" customHeight="1" x14ac:dyDescent="0.2">
      <c r="A334" s="7" t="str">
        <f t="shared" si="6"/>
        <v>SG-99161362</v>
      </c>
      <c r="B334" s="6">
        <v>99161362</v>
      </c>
      <c r="C334" s="1" t="s">
        <v>313</v>
      </c>
      <c r="D334" s="11">
        <f>INT(1288*(1-0.04))</f>
        <v>1236</v>
      </c>
      <c r="E334" s="11">
        <v>1334</v>
      </c>
      <c r="F334" s="11">
        <f>INT(E334*(1+0.06))</f>
        <v>1414</v>
      </c>
      <c r="G334" s="11">
        <v>1583</v>
      </c>
      <c r="H334" s="11">
        <f>INT(G334*(1+0.09))</f>
        <v>1725</v>
      </c>
      <c r="I334" s="11">
        <f>INT(H334*(1+0.08))</f>
        <v>1863</v>
      </c>
      <c r="J334" s="1">
        <v>0</v>
      </c>
    </row>
    <row r="335" spans="1:10" ht="12.95" customHeight="1" x14ac:dyDescent="0.2">
      <c r="A335" s="7" t="str">
        <f t="shared" si="6"/>
        <v>SH-49571617</v>
      </c>
      <c r="B335" s="6">
        <v>49571617</v>
      </c>
      <c r="C335" s="1" t="s">
        <v>336</v>
      </c>
      <c r="D335" s="10">
        <f>INT(1329*(1-0.1))</f>
        <v>1196</v>
      </c>
      <c r="E335" s="10">
        <f>INT(D335*(1+0.11))</f>
        <v>1327</v>
      </c>
      <c r="F335" s="10">
        <f>INT(E335*(1+0.12))</f>
        <v>1486</v>
      </c>
      <c r="G335" s="10">
        <v>1679</v>
      </c>
      <c r="H335" s="10">
        <v>1830</v>
      </c>
      <c r="I335" s="10">
        <v>1939</v>
      </c>
      <c r="J335" s="1">
        <v>1</v>
      </c>
    </row>
    <row r="336" spans="1:10" ht="12.95" customHeight="1" x14ac:dyDescent="0.2">
      <c r="A336" s="7" t="str">
        <f t="shared" si="6"/>
        <v>SI-11254350</v>
      </c>
      <c r="B336" s="6">
        <v>11254350</v>
      </c>
      <c r="C336" s="1" t="s">
        <v>350</v>
      </c>
      <c r="D336" s="11">
        <v>1816</v>
      </c>
      <c r="E336" s="11">
        <v>1888</v>
      </c>
      <c r="F336" s="11">
        <v>2001</v>
      </c>
      <c r="G336" s="11">
        <v>2221</v>
      </c>
      <c r="H336" s="11">
        <f>INT(G336*(1+0.1))</f>
        <v>2443</v>
      </c>
      <c r="I336" s="11">
        <f>INT(H336*(1+0.09))</f>
        <v>2662</v>
      </c>
      <c r="J336" s="1">
        <v>0</v>
      </c>
    </row>
    <row r="337" spans="1:10" ht="12.95" customHeight="1" x14ac:dyDescent="0.2">
      <c r="A337" s="7" t="str">
        <f t="shared" si="6"/>
        <v>SI-42037229</v>
      </c>
      <c r="B337" s="6">
        <v>42037229</v>
      </c>
      <c r="C337" s="1" t="s">
        <v>315</v>
      </c>
      <c r="D337" s="10">
        <f>INT(1355*(1-0.1))</f>
        <v>1219</v>
      </c>
      <c r="E337" s="10">
        <v>1340</v>
      </c>
      <c r="F337" s="10">
        <v>1460</v>
      </c>
      <c r="G337" s="10">
        <v>1591</v>
      </c>
      <c r="H337" s="10">
        <f>INT(G337*(1+0.07))</f>
        <v>1702</v>
      </c>
      <c r="I337" s="10">
        <f>INT(H337*(1+0.07))</f>
        <v>1821</v>
      </c>
      <c r="J337" s="1">
        <v>1</v>
      </c>
    </row>
    <row r="338" spans="1:10" ht="12.95" customHeight="1" x14ac:dyDescent="0.2">
      <c r="A338" s="7" t="str">
        <f t="shared" si="6"/>
        <v>SI-68149171</v>
      </c>
      <c r="B338" s="6">
        <v>68149171</v>
      </c>
      <c r="C338" s="1" t="s">
        <v>348</v>
      </c>
      <c r="D338" s="11">
        <v>2392</v>
      </c>
      <c r="E338" s="11">
        <v>2511</v>
      </c>
      <c r="F338" s="11">
        <f>INT(E338*(1+0.11))</f>
        <v>2787</v>
      </c>
      <c r="G338" s="11">
        <v>3037</v>
      </c>
      <c r="H338" s="11">
        <v>3310</v>
      </c>
      <c r="I338" s="11">
        <f>INT(H338*(1+0.1))</f>
        <v>3641</v>
      </c>
      <c r="J338" s="1">
        <v>0</v>
      </c>
    </row>
    <row r="339" spans="1:10" ht="12.95" customHeight="1" x14ac:dyDescent="0.2">
      <c r="A339" s="7" t="str">
        <f t="shared" si="6"/>
        <v>SJ-38306494</v>
      </c>
      <c r="B339" s="6">
        <v>38306494</v>
      </c>
      <c r="C339" s="1" t="s">
        <v>320</v>
      </c>
      <c r="D339" s="10">
        <f>INT(3344*(1-0.08))</f>
        <v>3076</v>
      </c>
      <c r="E339" s="10">
        <v>3199</v>
      </c>
      <c r="F339" s="10">
        <v>3294</v>
      </c>
      <c r="G339" s="10">
        <v>3689</v>
      </c>
      <c r="H339" s="10">
        <v>4094</v>
      </c>
      <c r="I339" s="10">
        <v>4421</v>
      </c>
      <c r="J339" s="1">
        <v>1</v>
      </c>
    </row>
    <row r="340" spans="1:10" ht="12.95" customHeight="1" x14ac:dyDescent="0.2">
      <c r="A340" s="7" t="str">
        <f t="shared" si="6"/>
        <v>SK-83345653</v>
      </c>
      <c r="B340" s="6">
        <v>83345653</v>
      </c>
      <c r="C340" s="1" t="s">
        <v>341</v>
      </c>
      <c r="D340" s="11">
        <v>1194</v>
      </c>
      <c r="E340" s="11">
        <f>INT(D340*(1+0.07))</f>
        <v>1277</v>
      </c>
      <c r="F340" s="11">
        <f>INT(E340*(1+0.11))</f>
        <v>1417</v>
      </c>
      <c r="G340" s="11">
        <v>1502</v>
      </c>
      <c r="H340" s="11">
        <v>1577</v>
      </c>
      <c r="I340" s="11">
        <v>1750</v>
      </c>
      <c r="J340" s="1">
        <v>0</v>
      </c>
    </row>
    <row r="341" spans="1:10" ht="12.95" customHeight="1" x14ac:dyDescent="0.2">
      <c r="A341" s="7" t="str">
        <f t="shared" si="6"/>
        <v>SK-90620873</v>
      </c>
      <c r="B341" s="6">
        <v>90620873</v>
      </c>
      <c r="C341" s="1" t="s">
        <v>309</v>
      </c>
      <c r="D341" s="10">
        <v>1491</v>
      </c>
      <c r="E341" s="10">
        <v>1669</v>
      </c>
      <c r="F341" s="10">
        <v>1885</v>
      </c>
      <c r="G341" s="10">
        <f>INT(F341*(1+0.06))</f>
        <v>1998</v>
      </c>
      <c r="H341" s="10">
        <f>INT(G341*(1+0.06))</f>
        <v>2117</v>
      </c>
      <c r="I341" s="10">
        <f>INT(H341*(1+0.08))</f>
        <v>2286</v>
      </c>
      <c r="J341" s="1">
        <v>1</v>
      </c>
    </row>
    <row r="342" spans="1:10" ht="12.95" customHeight="1" x14ac:dyDescent="0.2">
      <c r="A342" s="7" t="str">
        <f t="shared" si="6"/>
        <v>SK-98876062</v>
      </c>
      <c r="B342" s="6">
        <v>98876062</v>
      </c>
      <c r="C342" s="1" t="s">
        <v>358</v>
      </c>
      <c r="D342" s="11">
        <f>INT(2490*(1-0.11))</f>
        <v>2216</v>
      </c>
      <c r="E342" s="11">
        <v>2393</v>
      </c>
      <c r="F342" s="11">
        <v>2560</v>
      </c>
      <c r="G342" s="11">
        <v>2892</v>
      </c>
      <c r="H342" s="11">
        <v>3123</v>
      </c>
      <c r="I342" s="11">
        <v>3528</v>
      </c>
      <c r="J342" s="1">
        <v>0</v>
      </c>
    </row>
    <row r="343" spans="1:10" ht="12.95" customHeight="1" x14ac:dyDescent="0.2">
      <c r="A343" s="7" t="str">
        <f t="shared" si="6"/>
        <v>SL-24142274</v>
      </c>
      <c r="B343" s="6">
        <v>24142274</v>
      </c>
      <c r="C343" s="1" t="s">
        <v>302</v>
      </c>
      <c r="D343" s="10">
        <v>3234</v>
      </c>
      <c r="E343" s="10">
        <f>INT(D343*(1+0.04))</f>
        <v>3363</v>
      </c>
      <c r="F343" s="10">
        <f>INT(E343*(1+0.08))</f>
        <v>3632</v>
      </c>
      <c r="G343" s="10">
        <f>INT(F343*(1+0.05))</f>
        <v>3813</v>
      </c>
      <c r="H343" s="10">
        <v>4041</v>
      </c>
      <c r="I343" s="10">
        <v>4202</v>
      </c>
      <c r="J343" s="1">
        <v>1</v>
      </c>
    </row>
    <row r="344" spans="1:10" ht="12.95" customHeight="1" x14ac:dyDescent="0.2">
      <c r="A344" s="7" t="str">
        <f t="shared" si="6"/>
        <v>SL-53573646</v>
      </c>
      <c r="B344" s="6">
        <v>53573646</v>
      </c>
      <c r="C344" s="1" t="s">
        <v>337</v>
      </c>
      <c r="D344" s="11">
        <f>INT(3507*(1-0.06))</f>
        <v>3296</v>
      </c>
      <c r="E344" s="11">
        <v>3691</v>
      </c>
      <c r="F344" s="11">
        <v>3986</v>
      </c>
      <c r="G344" s="11">
        <f>INT(F344*(1+0.08))</f>
        <v>4304</v>
      </c>
      <c r="H344" s="11">
        <v>4605</v>
      </c>
      <c r="I344" s="11">
        <f>INT(H344*(1+0.09))</f>
        <v>5019</v>
      </c>
      <c r="J344" s="1">
        <v>0</v>
      </c>
    </row>
    <row r="345" spans="1:10" ht="12.95" customHeight="1" x14ac:dyDescent="0.2">
      <c r="A345" s="7" t="str">
        <f t="shared" si="6"/>
        <v>SL-76791849</v>
      </c>
      <c r="B345" s="6">
        <v>76791849</v>
      </c>
      <c r="C345" s="1" t="s">
        <v>327</v>
      </c>
      <c r="D345" s="10">
        <f>INT(3406*(1-0.07))</f>
        <v>3167</v>
      </c>
      <c r="E345" s="10">
        <v>3515</v>
      </c>
      <c r="F345" s="10">
        <f>INT(E345*(1+0.05))</f>
        <v>3690</v>
      </c>
      <c r="G345" s="10">
        <v>4095</v>
      </c>
      <c r="H345" s="10">
        <f>INT(G345*(1+0.07))</f>
        <v>4381</v>
      </c>
      <c r="I345" s="10">
        <v>4556</v>
      </c>
      <c r="J345" s="1">
        <v>1</v>
      </c>
    </row>
    <row r="346" spans="1:10" ht="12.95" customHeight="1" x14ac:dyDescent="0.2">
      <c r="A346" s="7" t="str">
        <f t="shared" si="6"/>
        <v>SL-83114021</v>
      </c>
      <c r="B346" s="6">
        <v>83114021</v>
      </c>
      <c r="C346" s="1" t="s">
        <v>328</v>
      </c>
      <c r="D346" s="11">
        <v>726</v>
      </c>
      <c r="E346" s="11">
        <v>813</v>
      </c>
      <c r="F346" s="11">
        <v>902</v>
      </c>
      <c r="G346" s="11">
        <v>974</v>
      </c>
      <c r="H346" s="11">
        <v>1071</v>
      </c>
      <c r="I346" s="11">
        <f>INT(H346*(1+0.05))</f>
        <v>1124</v>
      </c>
      <c r="J346" s="1">
        <v>0</v>
      </c>
    </row>
    <row r="347" spans="1:10" ht="12.95" customHeight="1" x14ac:dyDescent="0.2">
      <c r="A347" s="7" t="str">
        <f t="shared" si="6"/>
        <v>SM-44298645</v>
      </c>
      <c r="B347" s="6">
        <v>44298645</v>
      </c>
      <c r="C347" s="1" t="s">
        <v>316</v>
      </c>
      <c r="D347" s="10">
        <v>2931</v>
      </c>
      <c r="E347" s="10">
        <v>3253</v>
      </c>
      <c r="F347" s="10">
        <v>3643</v>
      </c>
      <c r="G347" s="10">
        <v>4116</v>
      </c>
      <c r="H347" s="10">
        <v>4280</v>
      </c>
      <c r="I347" s="10">
        <v>4494</v>
      </c>
      <c r="J347" s="1">
        <v>1</v>
      </c>
    </row>
    <row r="348" spans="1:10" ht="12.95" customHeight="1" x14ac:dyDescent="0.2">
      <c r="A348" s="7" t="str">
        <f t="shared" si="6"/>
        <v>SM-50956940</v>
      </c>
      <c r="B348" s="6">
        <v>50956940</v>
      </c>
      <c r="C348" s="1" t="s">
        <v>353</v>
      </c>
      <c r="D348" s="11">
        <v>3377</v>
      </c>
      <c r="E348" s="11">
        <v>3782</v>
      </c>
      <c r="F348" s="11">
        <v>4046</v>
      </c>
      <c r="G348" s="11" t="s">
        <v>402</v>
      </c>
      <c r="H348" s="11" t="s">
        <v>402</v>
      </c>
      <c r="I348" s="11">
        <v>4950</v>
      </c>
      <c r="J348" s="1">
        <v>0</v>
      </c>
    </row>
    <row r="349" spans="1:10" ht="12.95" customHeight="1" x14ac:dyDescent="0.2">
      <c r="A349" s="7" t="str">
        <f t="shared" si="6"/>
        <v>SM-66124523</v>
      </c>
      <c r="B349" s="6">
        <v>66124523</v>
      </c>
      <c r="C349" s="1" t="s">
        <v>366</v>
      </c>
      <c r="D349" s="10">
        <f>INT(3475*(1-0.08))</f>
        <v>3197</v>
      </c>
      <c r="E349" s="10">
        <v>3356</v>
      </c>
      <c r="F349" s="10">
        <v>3758</v>
      </c>
      <c r="G349" s="10">
        <v>3908</v>
      </c>
      <c r="H349" s="10">
        <f>INT(G349*(1+0.08))</f>
        <v>4220</v>
      </c>
      <c r="I349" s="10">
        <f>INT(H349*(1+0.13))</f>
        <v>4768</v>
      </c>
      <c r="J349" s="1">
        <v>1</v>
      </c>
    </row>
    <row r="350" spans="1:10" ht="12.95" customHeight="1" x14ac:dyDescent="0.2">
      <c r="A350" s="7" t="str">
        <f t="shared" si="6"/>
        <v>SM-77421428</v>
      </c>
      <c r="B350" s="6">
        <v>77421428</v>
      </c>
      <c r="C350" s="1" t="s">
        <v>312</v>
      </c>
      <c r="D350" s="11">
        <v>642</v>
      </c>
      <c r="E350" s="11">
        <f>INT(D350*(1+0.12))</f>
        <v>719</v>
      </c>
      <c r="F350" s="11">
        <v>805</v>
      </c>
      <c r="G350" s="11">
        <v>861</v>
      </c>
      <c r="H350" s="11">
        <v>912</v>
      </c>
      <c r="I350" s="11">
        <v>1012</v>
      </c>
      <c r="J350" s="1">
        <v>0</v>
      </c>
    </row>
    <row r="351" spans="1:10" ht="12.95" customHeight="1" x14ac:dyDescent="0.2">
      <c r="A351" s="7" t="str">
        <f t="shared" si="6"/>
        <v>SN-41742285</v>
      </c>
      <c r="B351" s="6">
        <v>41742285</v>
      </c>
      <c r="C351" s="1" t="s">
        <v>343</v>
      </c>
      <c r="D351" s="10">
        <f>INT(439*(1-0.06))</f>
        <v>412</v>
      </c>
      <c r="E351" s="10">
        <v>457</v>
      </c>
      <c r="F351" s="10">
        <v>488</v>
      </c>
      <c r="G351" s="10">
        <f>INT(F351*(1+0.09))</f>
        <v>531</v>
      </c>
      <c r="H351" s="10">
        <v>562</v>
      </c>
      <c r="I351" s="10">
        <v>629</v>
      </c>
      <c r="J351" s="1">
        <v>1</v>
      </c>
    </row>
    <row r="352" spans="1:10" ht="12.95" customHeight="1" x14ac:dyDescent="0.2">
      <c r="A352" s="7" t="str">
        <f t="shared" si="6"/>
        <v>SP-12475170</v>
      </c>
      <c r="B352" s="6">
        <v>12475170</v>
      </c>
      <c r="C352" s="1" t="s">
        <v>359</v>
      </c>
      <c r="D352" s="11">
        <v>2759</v>
      </c>
      <c r="E352" s="11">
        <f>INT(D352*(1+0.06))</f>
        <v>2924</v>
      </c>
      <c r="F352" s="11">
        <v>3040</v>
      </c>
      <c r="G352" s="11">
        <v>3374</v>
      </c>
      <c r="H352" s="11">
        <v>3576</v>
      </c>
      <c r="I352" s="11">
        <v>3897</v>
      </c>
      <c r="J352" s="1">
        <v>0</v>
      </c>
    </row>
    <row r="353" spans="1:10" ht="12.95" customHeight="1" x14ac:dyDescent="0.2">
      <c r="A353" s="7" t="str">
        <f t="shared" si="6"/>
        <v>SP-34934683</v>
      </c>
      <c r="B353" s="6">
        <v>34934683</v>
      </c>
      <c r="C353" s="1" t="s">
        <v>310</v>
      </c>
      <c r="D353" s="10">
        <f>INT(3147*(1-0.1))</f>
        <v>2832</v>
      </c>
      <c r="E353" s="10">
        <f>INT(D353*(1+0.06))</f>
        <v>3001</v>
      </c>
      <c r="F353" s="10">
        <f>INT(E353*(1+0.1))</f>
        <v>3301</v>
      </c>
      <c r="G353" s="10">
        <v>3664</v>
      </c>
      <c r="H353" s="10">
        <f>INT(G353*(1+0.12))</f>
        <v>4103</v>
      </c>
      <c r="I353" s="10">
        <f>INT(H353*(1+0.09))</f>
        <v>4472</v>
      </c>
      <c r="J353" s="1">
        <v>1</v>
      </c>
    </row>
    <row r="354" spans="1:10" ht="12.95" customHeight="1" x14ac:dyDescent="0.2">
      <c r="A354" s="7" t="str">
        <f t="shared" si="6"/>
        <v>SP-37299847</v>
      </c>
      <c r="B354" s="6">
        <v>37299847</v>
      </c>
      <c r="C354" s="1" t="s">
        <v>340</v>
      </c>
      <c r="D354" s="11">
        <v>3173</v>
      </c>
      <c r="E354" s="11">
        <v>3395</v>
      </c>
      <c r="F354" s="11">
        <v>3700</v>
      </c>
      <c r="G354" s="11">
        <f>INT(F354*(1+0.05))</f>
        <v>3885</v>
      </c>
      <c r="H354" s="11">
        <v>4195</v>
      </c>
      <c r="I354" s="11">
        <f>INT(H354*(1+0.11))</f>
        <v>4656</v>
      </c>
      <c r="J354" s="1">
        <v>0</v>
      </c>
    </row>
    <row r="355" spans="1:10" ht="12.95" customHeight="1" x14ac:dyDescent="0.2">
      <c r="A355" s="7" t="str">
        <f t="shared" si="6"/>
        <v>SR-50503425</v>
      </c>
      <c r="B355" s="6">
        <v>50503425</v>
      </c>
      <c r="C355" s="1" t="s">
        <v>345</v>
      </c>
      <c r="D355" s="10">
        <f>INT(2442*(1-0.11))</f>
        <v>2173</v>
      </c>
      <c r="E355" s="10">
        <f>INT(D355*(1+0.08))</f>
        <v>2346</v>
      </c>
      <c r="F355" s="10">
        <v>2533</v>
      </c>
      <c r="G355" s="10">
        <v>2811</v>
      </c>
      <c r="H355" s="10">
        <v>3063</v>
      </c>
      <c r="I355" s="10">
        <v>3216</v>
      </c>
      <c r="J355" s="1">
        <v>1</v>
      </c>
    </row>
    <row r="356" spans="1:10" ht="12.95" customHeight="1" x14ac:dyDescent="0.2">
      <c r="A356" s="7" t="str">
        <f t="shared" si="6"/>
        <v>SR-53180612</v>
      </c>
      <c r="B356" s="6">
        <v>53180612</v>
      </c>
      <c r="C356" s="1" t="s">
        <v>330</v>
      </c>
      <c r="D356" s="11">
        <v>2479</v>
      </c>
      <c r="E356" s="11">
        <v>2726</v>
      </c>
      <c r="F356" s="11">
        <v>2916</v>
      </c>
      <c r="G356" s="11">
        <v>3265</v>
      </c>
      <c r="H356" s="11">
        <v>3689</v>
      </c>
      <c r="I356" s="11">
        <v>4094</v>
      </c>
      <c r="J356" s="1">
        <v>0</v>
      </c>
    </row>
    <row r="357" spans="1:10" ht="12.95" customHeight="1" x14ac:dyDescent="0.2">
      <c r="A357" s="7" t="str">
        <f t="shared" si="6"/>
        <v>SR-65386225</v>
      </c>
      <c r="B357" s="6">
        <v>65386225</v>
      </c>
      <c r="C357" s="1" t="s">
        <v>326</v>
      </c>
      <c r="D357" s="10">
        <v>732</v>
      </c>
      <c r="E357" s="10">
        <f>INT(D357*(1+0.07))</f>
        <v>783</v>
      </c>
      <c r="F357" s="10">
        <f>INT(E357*(1+0.13))</f>
        <v>884</v>
      </c>
      <c r="G357" s="10">
        <v>998</v>
      </c>
      <c r="H357" s="10">
        <v>1117</v>
      </c>
      <c r="I357" s="10">
        <v>1251</v>
      </c>
      <c r="J357" s="1">
        <v>1</v>
      </c>
    </row>
    <row r="358" spans="1:10" ht="12.95" customHeight="1" x14ac:dyDescent="0.2">
      <c r="A358" s="7" t="str">
        <f t="shared" si="6"/>
        <v>SR-77647565</v>
      </c>
      <c r="B358" s="6">
        <v>77647565</v>
      </c>
      <c r="C358" s="1" t="s">
        <v>304</v>
      </c>
      <c r="D358" s="11">
        <v>2789</v>
      </c>
      <c r="E358" s="11">
        <v>2872</v>
      </c>
      <c r="F358" s="11">
        <v>3073</v>
      </c>
      <c r="G358" s="11">
        <f>INT(F358*(1+0.1))</f>
        <v>3380</v>
      </c>
      <c r="H358" s="11">
        <v>3481</v>
      </c>
      <c r="I358" s="11">
        <f>INT(H358*(1+0.05))</f>
        <v>3655</v>
      </c>
      <c r="J358" s="1">
        <v>0</v>
      </c>
    </row>
    <row r="359" spans="1:10" ht="12.95" customHeight="1" x14ac:dyDescent="0.2">
      <c r="A359" s="7" t="str">
        <f t="shared" si="6"/>
        <v>SR-85589043</v>
      </c>
      <c r="B359" s="6">
        <v>85589043</v>
      </c>
      <c r="C359" s="1" t="s">
        <v>307</v>
      </c>
      <c r="D359" s="10">
        <v>2065</v>
      </c>
      <c r="E359" s="10">
        <f>INT(D359*(1+0.08))</f>
        <v>2230</v>
      </c>
      <c r="F359" s="10">
        <f>INT(E359*(1+0.13))</f>
        <v>2519</v>
      </c>
      <c r="G359" s="10">
        <v>2796</v>
      </c>
      <c r="H359" s="10">
        <v>2879</v>
      </c>
      <c r="I359" s="10">
        <f>INT(H359*(1+0.08))</f>
        <v>3109</v>
      </c>
      <c r="J359" s="1">
        <v>1</v>
      </c>
    </row>
    <row r="360" spans="1:10" ht="12.95" customHeight="1" x14ac:dyDescent="0.2">
      <c r="A360" s="7" t="str">
        <f t="shared" si="6"/>
        <v>SS-18240424</v>
      </c>
      <c r="B360" s="6">
        <v>18240424</v>
      </c>
      <c r="C360" s="1" t="s">
        <v>342</v>
      </c>
      <c r="D360" s="11">
        <v>2927</v>
      </c>
      <c r="E360" s="11">
        <v>3278</v>
      </c>
      <c r="F360" s="11">
        <f>INT(E360*(1+0.06))</f>
        <v>3474</v>
      </c>
      <c r="G360" s="11">
        <f>INT(F360*(1+0.06))</f>
        <v>3682</v>
      </c>
      <c r="H360" s="11">
        <v>3902</v>
      </c>
      <c r="I360" s="11">
        <v>4058</v>
      </c>
      <c r="J360" s="1">
        <v>0</v>
      </c>
    </row>
    <row r="361" spans="1:10" ht="12.95" customHeight="1" x14ac:dyDescent="0.2">
      <c r="A361" s="7" t="str">
        <f t="shared" si="6"/>
        <v>SS-26078237</v>
      </c>
      <c r="B361" s="6">
        <v>26078237</v>
      </c>
      <c r="C361" s="1" t="s">
        <v>346</v>
      </c>
      <c r="D361" s="10">
        <v>2636</v>
      </c>
      <c r="E361" s="10">
        <f>INT(D361*(1+0.13))</f>
        <v>2978</v>
      </c>
      <c r="F361" s="10">
        <v>3305</v>
      </c>
      <c r="G361" s="10">
        <v>3470</v>
      </c>
      <c r="H361" s="10">
        <f>INT(G361*(1+0.03))</f>
        <v>3574</v>
      </c>
      <c r="I361" s="10">
        <v>4038</v>
      </c>
      <c r="J361" s="1">
        <v>1</v>
      </c>
    </row>
    <row r="362" spans="1:10" ht="12.95" customHeight="1" x14ac:dyDescent="0.2">
      <c r="A362" s="7" t="str">
        <f t="shared" si="6"/>
        <v>ST-56773721</v>
      </c>
      <c r="B362" s="6">
        <v>56773721</v>
      </c>
      <c r="C362" s="1" t="s">
        <v>354</v>
      </c>
      <c r="D362" s="11">
        <v>1881</v>
      </c>
      <c r="E362" s="11">
        <v>1975</v>
      </c>
      <c r="F362" s="11">
        <v>2093</v>
      </c>
      <c r="G362" s="11">
        <v>2239</v>
      </c>
      <c r="H362" s="11">
        <v>2418</v>
      </c>
      <c r="I362" s="11">
        <v>2659</v>
      </c>
      <c r="J362" s="1">
        <v>0</v>
      </c>
    </row>
    <row r="363" spans="1:10" ht="12.95" customHeight="1" x14ac:dyDescent="0.2">
      <c r="A363" s="7" t="str">
        <f t="shared" si="6"/>
        <v>ST-87279709</v>
      </c>
      <c r="B363" s="6">
        <v>87279709</v>
      </c>
      <c r="C363" s="1" t="s">
        <v>365</v>
      </c>
      <c r="D363" s="10">
        <v>1897</v>
      </c>
      <c r="E363" s="10">
        <v>2105</v>
      </c>
      <c r="F363" s="10">
        <v>2357</v>
      </c>
      <c r="G363" s="10">
        <v>2592</v>
      </c>
      <c r="H363" s="10">
        <f>INT(G363*(1+0.07))</f>
        <v>2773</v>
      </c>
      <c r="I363" s="10">
        <v>3022</v>
      </c>
      <c r="J363" s="1">
        <v>1</v>
      </c>
    </row>
    <row r="364" spans="1:10" ht="12.95" customHeight="1" x14ac:dyDescent="0.2">
      <c r="A364" s="7" t="str">
        <f t="shared" si="6"/>
        <v>SV-16012335</v>
      </c>
      <c r="B364" s="6">
        <v>16012335</v>
      </c>
      <c r="C364" s="1" t="s">
        <v>347</v>
      </c>
      <c r="D364" s="11">
        <v>4030</v>
      </c>
      <c r="E364" s="11">
        <f>INT(D364*(1+0.09))</f>
        <v>4392</v>
      </c>
      <c r="F364" s="11">
        <v>4611</v>
      </c>
      <c r="G364" s="11">
        <v>5164</v>
      </c>
      <c r="H364" s="11">
        <v>5835</v>
      </c>
      <c r="I364" s="11">
        <v>6301</v>
      </c>
      <c r="J364" s="1">
        <v>0</v>
      </c>
    </row>
    <row r="365" spans="1:10" ht="12.95" customHeight="1" x14ac:dyDescent="0.2">
      <c r="A365" s="7" t="str">
        <f t="shared" si="6"/>
        <v>SV-37128344</v>
      </c>
      <c r="B365" s="6">
        <v>37128344</v>
      </c>
      <c r="C365" s="1" t="s">
        <v>361</v>
      </c>
      <c r="D365" s="10">
        <f>INT(4113*(1-0.12))</f>
        <v>3619</v>
      </c>
      <c r="E365" s="10">
        <v>4089</v>
      </c>
      <c r="F365" s="10">
        <v>4416</v>
      </c>
      <c r="G365" s="10">
        <v>4548</v>
      </c>
      <c r="H365" s="10">
        <v>5093</v>
      </c>
      <c r="I365" s="10">
        <v>5245</v>
      </c>
      <c r="J365" s="1">
        <v>1</v>
      </c>
    </row>
    <row r="366" spans="1:10" ht="12.95" customHeight="1" x14ac:dyDescent="0.2">
      <c r="A366" s="7" t="str">
        <f t="shared" si="6"/>
        <v>SV-67689517</v>
      </c>
      <c r="B366" s="6">
        <v>67689517</v>
      </c>
      <c r="C366" s="1" t="s">
        <v>314</v>
      </c>
      <c r="D366" s="11">
        <v>2575</v>
      </c>
      <c r="E366" s="11">
        <v>2678</v>
      </c>
      <c r="F366" s="11">
        <f>INT(E366*(1+0.13))</f>
        <v>3026</v>
      </c>
      <c r="G366" s="11">
        <v>3358</v>
      </c>
      <c r="H366" s="11">
        <f>INT(G366*(1+0.1))</f>
        <v>3693</v>
      </c>
      <c r="I366" s="11">
        <v>3988</v>
      </c>
      <c r="J366" s="1">
        <v>0</v>
      </c>
    </row>
    <row r="367" spans="1:10" ht="12.95" customHeight="1" x14ac:dyDescent="0.2">
      <c r="A367" s="7" t="str">
        <f t="shared" si="6"/>
        <v>SV-82136743</v>
      </c>
      <c r="B367" s="6">
        <v>82136743</v>
      </c>
      <c r="C367" s="1" t="s">
        <v>305</v>
      </c>
      <c r="D367" s="10">
        <v>2948</v>
      </c>
      <c r="E367" s="10">
        <f>INT(D367*(1+0.12))</f>
        <v>3301</v>
      </c>
      <c r="F367" s="10">
        <f>INT(E367*(1+0.06))</f>
        <v>3499</v>
      </c>
      <c r="G367" s="10">
        <v>3918</v>
      </c>
      <c r="H367" s="10">
        <v>4113</v>
      </c>
      <c r="I367" s="10">
        <v>4524</v>
      </c>
      <c r="J367" s="1">
        <v>1</v>
      </c>
    </row>
    <row r="368" spans="1:10" ht="12.95" customHeight="1" x14ac:dyDescent="0.2">
      <c r="A368" s="7" t="str">
        <f t="shared" si="6"/>
        <v>SV-86546452</v>
      </c>
      <c r="B368" s="6">
        <v>86546452</v>
      </c>
      <c r="C368" s="1" t="s">
        <v>357</v>
      </c>
      <c r="D368" s="11">
        <f>INT(3855*(1-0.06))</f>
        <v>3623</v>
      </c>
      <c r="E368" s="11">
        <f>INT(D368*(1+0.1))</f>
        <v>3985</v>
      </c>
      <c r="F368" s="11">
        <v>4104</v>
      </c>
      <c r="G368" s="11">
        <v>4514</v>
      </c>
      <c r="H368" s="11">
        <f>INT(G368*(1+0.05))</f>
        <v>4739</v>
      </c>
      <c r="I368" s="11">
        <v>5307</v>
      </c>
      <c r="J368" s="1">
        <v>0</v>
      </c>
    </row>
    <row r="369" spans="1:10" ht="12.95" customHeight="1" x14ac:dyDescent="0.2">
      <c r="A369" s="7" t="str">
        <f t="shared" si="6"/>
        <v>SV-98418711</v>
      </c>
      <c r="B369" s="6">
        <v>98418711</v>
      </c>
      <c r="C369" s="1" t="s">
        <v>319</v>
      </c>
      <c r="D369" s="10">
        <v>2227</v>
      </c>
      <c r="E369" s="10">
        <f>INT(D369*(1+0.12))</f>
        <v>2494</v>
      </c>
      <c r="F369" s="10">
        <f>INT(E369*(1+0.09))</f>
        <v>2718</v>
      </c>
      <c r="G369" s="10">
        <v>2962</v>
      </c>
      <c r="H369" s="10">
        <f>INT(G369*(1+0.1))</f>
        <v>3258</v>
      </c>
      <c r="I369" s="10">
        <f>INT(H369*(1+0.03))</f>
        <v>3355</v>
      </c>
      <c r="J369" s="1">
        <v>1</v>
      </c>
    </row>
    <row r="370" spans="1:10" ht="12.95" customHeight="1" x14ac:dyDescent="0.2">
      <c r="A370" s="7" t="str">
        <f t="shared" si="6"/>
        <v>SV-99619054</v>
      </c>
      <c r="B370" s="6">
        <v>99619054</v>
      </c>
      <c r="C370" s="1" t="s">
        <v>329</v>
      </c>
      <c r="D370" s="11">
        <f>INT(1472*(1-0.1))</f>
        <v>1324</v>
      </c>
      <c r="E370" s="11">
        <v>1376</v>
      </c>
      <c r="F370" s="11">
        <f>INT(E370*(1+0.07))</f>
        <v>1472</v>
      </c>
      <c r="G370" s="11">
        <v>1516</v>
      </c>
      <c r="H370" s="11">
        <v>1713</v>
      </c>
      <c r="I370" s="11">
        <v>1884</v>
      </c>
      <c r="J370" s="1">
        <v>0</v>
      </c>
    </row>
    <row r="371" spans="1:10" ht="12.95" customHeight="1" x14ac:dyDescent="0.2">
      <c r="A371" s="7" t="str">
        <f t="shared" si="6"/>
        <v>SZ-95158053</v>
      </c>
      <c r="B371" s="6">
        <v>95158053</v>
      </c>
      <c r="C371" s="1" t="s">
        <v>349</v>
      </c>
      <c r="D371" s="10">
        <f>INT(2738*(1-0.12))</f>
        <v>2409</v>
      </c>
      <c r="E371" s="10">
        <f>INT(D371*(1+0.09))</f>
        <v>2625</v>
      </c>
      <c r="F371" s="10">
        <f>INT(E371*(1+0.07))</f>
        <v>2808</v>
      </c>
      <c r="G371" s="10">
        <v>3032</v>
      </c>
      <c r="H371" s="10">
        <v>3213</v>
      </c>
      <c r="I371" s="10">
        <v>3373</v>
      </c>
      <c r="J371" s="1">
        <v>1</v>
      </c>
    </row>
    <row r="372" spans="1:10" ht="12.95" customHeight="1" x14ac:dyDescent="0.2">
      <c r="A372" s="7" t="str">
        <f t="shared" si="6"/>
        <v>TF-95470574</v>
      </c>
      <c r="B372" s="6">
        <v>95470574</v>
      </c>
      <c r="C372" s="1" t="s">
        <v>371</v>
      </c>
      <c r="D372" s="11">
        <v>2380</v>
      </c>
      <c r="E372" s="11">
        <v>2522</v>
      </c>
      <c r="F372" s="11">
        <f>INT(E372*(1+0.13))</f>
        <v>2849</v>
      </c>
      <c r="G372" s="11">
        <v>3162</v>
      </c>
      <c r="H372" s="11">
        <v>3288</v>
      </c>
      <c r="I372" s="11">
        <v>3518</v>
      </c>
      <c r="J372" s="1">
        <v>0</v>
      </c>
    </row>
    <row r="373" spans="1:10" ht="12.95" customHeight="1" x14ac:dyDescent="0.2">
      <c r="A373" s="7" t="str">
        <f t="shared" si="6"/>
        <v>TI-17418893</v>
      </c>
      <c r="B373" s="6">
        <v>17418893</v>
      </c>
      <c r="C373" s="1" t="s">
        <v>370</v>
      </c>
      <c r="D373" s="10">
        <f>INT(3087*(1-0.11))</f>
        <v>2747</v>
      </c>
      <c r="E373" s="10">
        <v>2884</v>
      </c>
      <c r="F373" s="10">
        <f>INT(E373*(1+0.1))</f>
        <v>3172</v>
      </c>
      <c r="G373" s="10">
        <v>3394</v>
      </c>
      <c r="H373" s="10">
        <f>INT(G373*(1+0.08))</f>
        <v>3665</v>
      </c>
      <c r="I373" s="10">
        <v>3884</v>
      </c>
      <c r="J373" s="1">
        <v>1</v>
      </c>
    </row>
    <row r="374" spans="1:10" ht="12.95" customHeight="1" x14ac:dyDescent="0.2">
      <c r="A374" s="7" t="str">
        <f t="shared" si="6"/>
        <v>TI-50810469</v>
      </c>
      <c r="B374" s="6">
        <v>50810469</v>
      </c>
      <c r="C374" s="1" t="s">
        <v>368</v>
      </c>
      <c r="D374" s="11">
        <f>INT(3140*(1-0.1))</f>
        <v>2826</v>
      </c>
      <c r="E374" s="11">
        <v>2939</v>
      </c>
      <c r="F374" s="11">
        <v>3291</v>
      </c>
      <c r="G374" s="11">
        <f>INT(F374*(1+0.05))</f>
        <v>3455</v>
      </c>
      <c r="H374" s="11">
        <v>3696</v>
      </c>
      <c r="I374" s="11">
        <f>INT(H374*(1+0.03))</f>
        <v>3806</v>
      </c>
      <c r="J374" s="1">
        <v>0</v>
      </c>
    </row>
    <row r="375" spans="1:10" ht="12.95" customHeight="1" x14ac:dyDescent="0.2">
      <c r="A375" s="7" t="str">
        <f t="shared" si="6"/>
        <v>TP-76151574</v>
      </c>
      <c r="B375" s="6">
        <v>76151574</v>
      </c>
      <c r="C375" s="1" t="s">
        <v>369</v>
      </c>
      <c r="D375" s="10">
        <v>1450</v>
      </c>
      <c r="E375" s="10">
        <v>1638</v>
      </c>
      <c r="F375" s="10">
        <f>INT(E375*(1+0.05))</f>
        <v>1719</v>
      </c>
      <c r="G375" s="10">
        <v>1856</v>
      </c>
      <c r="H375" s="10">
        <v>1967</v>
      </c>
      <c r="I375" s="10">
        <v>2085</v>
      </c>
      <c r="J375" s="1">
        <v>1</v>
      </c>
    </row>
    <row r="376" spans="1:10" ht="12.95" customHeight="1" x14ac:dyDescent="0.2">
      <c r="A376" s="7" t="str">
        <f t="shared" si="6"/>
        <v>TS-62723520</v>
      </c>
      <c r="B376" s="6">
        <v>62723520</v>
      </c>
      <c r="C376" s="1" t="s">
        <v>372</v>
      </c>
      <c r="D376" s="11">
        <v>697</v>
      </c>
      <c r="E376" s="11">
        <v>787</v>
      </c>
      <c r="F376" s="11">
        <v>834</v>
      </c>
      <c r="G376" s="11">
        <f>INT(F376*(1+0.05))</f>
        <v>875</v>
      </c>
      <c r="H376" s="11">
        <f>INT(G376*(1+0.12))</f>
        <v>980</v>
      </c>
      <c r="I376" s="11">
        <v>1107</v>
      </c>
      <c r="J376" s="1">
        <v>0</v>
      </c>
    </row>
    <row r="377" spans="1:10" ht="12.95" customHeight="1" x14ac:dyDescent="0.2">
      <c r="A377" s="7" t="str">
        <f t="shared" si="6"/>
        <v>TT-99504098</v>
      </c>
      <c r="B377" s="6">
        <v>99504098</v>
      </c>
      <c r="C377" s="1" t="s">
        <v>367</v>
      </c>
      <c r="D377" s="10">
        <v>3226</v>
      </c>
      <c r="E377" s="10">
        <v>3516</v>
      </c>
      <c r="F377" s="10">
        <v>3691</v>
      </c>
      <c r="G377" s="10">
        <v>4023</v>
      </c>
      <c r="H377" s="10">
        <f>INT(G377*(1+0.03))</f>
        <v>4143</v>
      </c>
      <c r="I377" s="10">
        <v>4308</v>
      </c>
      <c r="J377" s="1">
        <v>1</v>
      </c>
    </row>
    <row r="378" spans="1:10" ht="12.95" customHeight="1" x14ac:dyDescent="0.2">
      <c r="A378" s="7" t="str">
        <f t="shared" si="6"/>
        <v>UH-44707776</v>
      </c>
      <c r="B378" s="6">
        <v>44707776</v>
      </c>
      <c r="C378" s="1" t="s">
        <v>374</v>
      </c>
      <c r="D378" s="11">
        <f>INT(2821*(1-0.06))</f>
        <v>2651</v>
      </c>
      <c r="E378" s="11">
        <f>INT(D378*(1+0.13))</f>
        <v>2995</v>
      </c>
      <c r="F378" s="11">
        <v>3114</v>
      </c>
      <c r="G378" s="11">
        <f>INT(F378*(1+0.1))</f>
        <v>3425</v>
      </c>
      <c r="H378" s="11">
        <v>3733</v>
      </c>
      <c r="I378" s="11">
        <v>4031</v>
      </c>
      <c r="J378" s="1">
        <v>0</v>
      </c>
    </row>
    <row r="379" spans="1:10" ht="12.95" customHeight="1" x14ac:dyDescent="0.2">
      <c r="A379" s="7" t="str">
        <f t="shared" si="6"/>
        <v>UL-33747604</v>
      </c>
      <c r="B379" s="6">
        <v>33747604</v>
      </c>
      <c r="C379" s="1" t="s">
        <v>375</v>
      </c>
      <c r="D379" s="10">
        <f>INT(2876*(1-0.06))</f>
        <v>2703</v>
      </c>
      <c r="E379" s="10">
        <v>3054</v>
      </c>
      <c r="F379" s="10">
        <v>3359</v>
      </c>
      <c r="G379" s="10">
        <v>3493</v>
      </c>
      <c r="H379" s="10">
        <v>3912</v>
      </c>
      <c r="I379" s="10">
        <f>INT(H379*(1+0.12))</f>
        <v>4381</v>
      </c>
      <c r="J379" s="1">
        <v>1</v>
      </c>
    </row>
    <row r="380" spans="1:10" ht="12.95" customHeight="1" x14ac:dyDescent="0.2">
      <c r="A380" s="7" t="str">
        <f t="shared" si="6"/>
        <v>UM-74287858</v>
      </c>
      <c r="B380" s="6">
        <v>74287858</v>
      </c>
      <c r="C380" s="1" t="s">
        <v>377</v>
      </c>
      <c r="D380" s="11">
        <f>INT(1991*(1-0.03))</f>
        <v>1931</v>
      </c>
      <c r="E380" s="11">
        <v>2085</v>
      </c>
      <c r="F380" s="11">
        <f>INT(E380*(1+0.1))</f>
        <v>2293</v>
      </c>
      <c r="G380" s="11">
        <f>INT(F380*(1+0.07))</f>
        <v>2453</v>
      </c>
      <c r="H380" s="11">
        <v>2551</v>
      </c>
      <c r="I380" s="11">
        <v>2806</v>
      </c>
      <c r="J380" s="1">
        <v>0</v>
      </c>
    </row>
    <row r="381" spans="1:10" ht="12.95" customHeight="1" x14ac:dyDescent="0.2">
      <c r="A381" s="7" t="str">
        <f t="shared" si="6"/>
        <v>UM-75774060</v>
      </c>
      <c r="B381" s="6">
        <v>75774060</v>
      </c>
      <c r="C381" s="1" t="s">
        <v>376</v>
      </c>
      <c r="D381" s="10">
        <f>INT(3175*(1-0.04))</f>
        <v>3048</v>
      </c>
      <c r="E381" s="10">
        <v>3352</v>
      </c>
      <c r="F381" s="10">
        <v>3486</v>
      </c>
      <c r="G381" s="10">
        <f>INT(F381*(1+0.08))</f>
        <v>3764</v>
      </c>
      <c r="H381" s="10">
        <f>INT(G381*(1+0.1))</f>
        <v>4140</v>
      </c>
      <c r="I381" s="10">
        <f>INT(H381*(1+0.08))</f>
        <v>4471</v>
      </c>
      <c r="J381" s="1">
        <v>1</v>
      </c>
    </row>
    <row r="382" spans="1:10" ht="12.95" customHeight="1" x14ac:dyDescent="0.2">
      <c r="A382" s="7" t="str">
        <f t="shared" si="6"/>
        <v>UN-25248693</v>
      </c>
      <c r="B382" s="6">
        <v>25248693</v>
      </c>
      <c r="C382" s="1" t="s">
        <v>373</v>
      </c>
      <c r="D382" s="11">
        <f>INT(1298*(1-0.12))</f>
        <v>1142</v>
      </c>
      <c r="E382" s="11">
        <v>1187</v>
      </c>
      <c r="F382" s="11">
        <f>INT(E382*(1+0.09))</f>
        <v>1293</v>
      </c>
      <c r="G382" s="11">
        <f>INT(F382*(1+0.07))</f>
        <v>1383</v>
      </c>
      <c r="H382" s="11">
        <v>1424</v>
      </c>
      <c r="I382" s="11">
        <v>1566</v>
      </c>
      <c r="J382" s="1">
        <v>0</v>
      </c>
    </row>
    <row r="383" spans="1:10" ht="12.95" customHeight="1" x14ac:dyDescent="0.2">
      <c r="A383" s="7" t="str">
        <f t="shared" si="6"/>
        <v>VÁ-15613340</v>
      </c>
      <c r="B383" s="6">
        <v>15613340</v>
      </c>
      <c r="C383" s="1" t="s">
        <v>378</v>
      </c>
      <c r="D383" s="10">
        <v>3027</v>
      </c>
      <c r="E383" s="10">
        <v>3420</v>
      </c>
      <c r="F383" s="10">
        <f>INT(E383*(1+0.1))</f>
        <v>3762</v>
      </c>
      <c r="G383" s="10">
        <v>4138</v>
      </c>
      <c r="H383" s="10">
        <v>4593</v>
      </c>
      <c r="I383" s="10">
        <v>4960</v>
      </c>
      <c r="J383" s="1">
        <v>1</v>
      </c>
    </row>
    <row r="384" spans="1:10" ht="12.95" customHeight="1" x14ac:dyDescent="0.2">
      <c r="A384" s="7" t="str">
        <f t="shared" si="6"/>
        <v>VA-35873448</v>
      </c>
      <c r="B384" s="6">
        <v>35873448</v>
      </c>
      <c r="C384" s="1" t="s">
        <v>390</v>
      </c>
      <c r="D384" s="11">
        <v>682</v>
      </c>
      <c r="E384" s="11">
        <v>736</v>
      </c>
      <c r="F384" s="11">
        <v>794</v>
      </c>
      <c r="G384" s="11">
        <v>849</v>
      </c>
      <c r="H384" s="11">
        <v>908</v>
      </c>
      <c r="I384" s="11">
        <v>980</v>
      </c>
      <c r="J384" s="1">
        <v>0</v>
      </c>
    </row>
    <row r="385" spans="1:10" ht="12.95" customHeight="1" x14ac:dyDescent="0.2">
      <c r="A385" s="7" t="str">
        <f t="shared" si="6"/>
        <v>VA-57164822</v>
      </c>
      <c r="B385" s="6">
        <v>57164822</v>
      </c>
      <c r="C385" s="1" t="s">
        <v>388</v>
      </c>
      <c r="D385" s="10">
        <v>2309</v>
      </c>
      <c r="E385" s="10">
        <v>2539</v>
      </c>
      <c r="F385" s="10">
        <f>INT(E385*(1+0.09))</f>
        <v>2767</v>
      </c>
      <c r="G385" s="10">
        <v>2960</v>
      </c>
      <c r="H385" s="10">
        <v>3344</v>
      </c>
      <c r="I385" s="10">
        <v>3578</v>
      </c>
      <c r="J385" s="1">
        <v>1</v>
      </c>
    </row>
    <row r="386" spans="1:10" ht="12.95" customHeight="1" x14ac:dyDescent="0.2">
      <c r="A386" s="7" t="str">
        <f t="shared" ref="A386:A449" si="7">LEFT(TRIM(C386))&amp;MID(TRIM(C386),SEARCH(CHAR(32),TRIM(C386))+1,1)&amp;"-"&amp;B386</f>
        <v>VB-10977396</v>
      </c>
      <c r="B386" s="6">
        <v>10977396</v>
      </c>
      <c r="C386" s="1" t="s">
        <v>381</v>
      </c>
      <c r="D386" s="11">
        <f>INT(2004*(1-0.12))</f>
        <v>1763</v>
      </c>
      <c r="E386" s="11">
        <v>1921</v>
      </c>
      <c r="F386" s="11">
        <v>2113</v>
      </c>
      <c r="G386" s="11">
        <v>2197</v>
      </c>
      <c r="H386" s="11">
        <v>2306</v>
      </c>
      <c r="I386" s="11">
        <v>2375</v>
      </c>
      <c r="J386" s="1">
        <v>0</v>
      </c>
    </row>
    <row r="387" spans="1:10" ht="12.95" customHeight="1" x14ac:dyDescent="0.2">
      <c r="A387" s="7" t="str">
        <f t="shared" si="7"/>
        <v>VB-51235973</v>
      </c>
      <c r="B387" s="6">
        <v>51235973</v>
      </c>
      <c r="C387" s="1" t="s">
        <v>385</v>
      </c>
      <c r="D387" s="10">
        <v>1357</v>
      </c>
      <c r="E387" s="10">
        <v>1411</v>
      </c>
      <c r="F387" s="10">
        <f>INT(E387*(1+0.11))</f>
        <v>1566</v>
      </c>
      <c r="G387" s="10">
        <v>1738</v>
      </c>
      <c r="H387" s="10">
        <f>INT(G387*(1+0.04))</f>
        <v>1807</v>
      </c>
      <c r="I387" s="10">
        <v>1879</v>
      </c>
      <c r="J387" s="1">
        <v>1</v>
      </c>
    </row>
    <row r="388" spans="1:10" ht="12.95" customHeight="1" x14ac:dyDescent="0.2">
      <c r="A388" s="7" t="str">
        <f t="shared" si="7"/>
        <v>VE-26281225</v>
      </c>
      <c r="B388" s="6">
        <v>26281225</v>
      </c>
      <c r="C388" s="1" t="s">
        <v>382</v>
      </c>
      <c r="D388" s="11">
        <v>736</v>
      </c>
      <c r="E388" s="11">
        <f>INT(D388*(1+0.06))</f>
        <v>780</v>
      </c>
      <c r="F388" s="11">
        <v>811</v>
      </c>
      <c r="G388" s="11">
        <f>INT(F388*(1+0.12))</f>
        <v>908</v>
      </c>
      <c r="H388" s="11">
        <f>INT(G388*(1+0.07))</f>
        <v>971</v>
      </c>
      <c r="I388" s="11">
        <f>INT(H388*(1+0.04))</f>
        <v>1009</v>
      </c>
      <c r="J388" s="1">
        <v>0</v>
      </c>
    </row>
    <row r="389" spans="1:10" ht="12.95" customHeight="1" x14ac:dyDescent="0.2">
      <c r="A389" s="7" t="str">
        <f t="shared" si="7"/>
        <v>VF-32604574</v>
      </c>
      <c r="B389" s="6">
        <v>32604574</v>
      </c>
      <c r="C389" s="1" t="s">
        <v>383</v>
      </c>
      <c r="D389" s="10">
        <v>2870</v>
      </c>
      <c r="E389" s="10">
        <f>INT(D389*(1+0.13))</f>
        <v>3243</v>
      </c>
      <c r="F389" s="10">
        <v>3664</v>
      </c>
      <c r="G389" s="10">
        <f>INT(F389*(1+0.12))</f>
        <v>4103</v>
      </c>
      <c r="H389" s="10">
        <v>4267</v>
      </c>
      <c r="I389" s="10">
        <f>INT(H389*(1+0.05))</f>
        <v>4480</v>
      </c>
      <c r="J389" s="1">
        <v>1</v>
      </c>
    </row>
    <row r="390" spans="1:10" ht="12.95" customHeight="1" x14ac:dyDescent="0.2">
      <c r="A390" s="7" t="str">
        <f t="shared" si="7"/>
        <v>VF-50794151</v>
      </c>
      <c r="B390" s="6">
        <v>50794151</v>
      </c>
      <c r="C390" s="1" t="s">
        <v>380</v>
      </c>
      <c r="D390" s="11">
        <f>INT(3608*(1-0.05))</f>
        <v>3427</v>
      </c>
      <c r="E390" s="11" t="s">
        <v>402</v>
      </c>
      <c r="F390" s="11" t="s">
        <v>402</v>
      </c>
      <c r="G390" s="11">
        <v>4552</v>
      </c>
      <c r="H390" s="11">
        <v>4779</v>
      </c>
      <c r="I390" s="11">
        <v>5113</v>
      </c>
      <c r="J390" s="1">
        <v>0</v>
      </c>
    </row>
    <row r="391" spans="1:10" ht="12.95" customHeight="1" x14ac:dyDescent="0.2">
      <c r="A391" s="7" t="str">
        <f t="shared" si="7"/>
        <v>VH-21696742</v>
      </c>
      <c r="B391" s="6">
        <v>21696742</v>
      </c>
      <c r="C391" s="1" t="s">
        <v>379</v>
      </c>
      <c r="D391" s="10">
        <v>1260</v>
      </c>
      <c r="E391" s="10">
        <v>1297</v>
      </c>
      <c r="F391" s="10">
        <v>1348</v>
      </c>
      <c r="G391" s="10">
        <v>1496</v>
      </c>
      <c r="H391" s="10">
        <f>INT(G391*(1+0.07))</f>
        <v>1600</v>
      </c>
      <c r="I391" s="10">
        <v>1712</v>
      </c>
      <c r="J391" s="1">
        <v>1</v>
      </c>
    </row>
    <row r="392" spans="1:10" ht="12.95" customHeight="1" x14ac:dyDescent="0.2">
      <c r="A392" s="7" t="str">
        <f t="shared" si="7"/>
        <v>VJ-74964084</v>
      </c>
      <c r="B392" s="6">
        <v>74964084</v>
      </c>
      <c r="C392" s="1" t="s">
        <v>394</v>
      </c>
      <c r="D392" s="11">
        <v>1056</v>
      </c>
      <c r="E392" s="11">
        <f>INT(D392*(1+0.04))</f>
        <v>1098</v>
      </c>
      <c r="F392" s="11">
        <v>1207</v>
      </c>
      <c r="G392" s="11">
        <v>1327</v>
      </c>
      <c r="H392" s="11">
        <v>1433</v>
      </c>
      <c r="I392" s="11">
        <v>1518</v>
      </c>
      <c r="J392" s="1">
        <v>0</v>
      </c>
    </row>
    <row r="393" spans="1:10" ht="12.95" customHeight="1" x14ac:dyDescent="0.2">
      <c r="A393" s="7" t="str">
        <f t="shared" si="7"/>
        <v>VK-90986828</v>
      </c>
      <c r="B393" s="6">
        <v>90986828</v>
      </c>
      <c r="C393" s="1" t="s">
        <v>386</v>
      </c>
      <c r="D393" s="10">
        <v>1153</v>
      </c>
      <c r="E393" s="10">
        <v>1187</v>
      </c>
      <c r="F393" s="10">
        <v>1329</v>
      </c>
      <c r="G393" s="10">
        <v>1448</v>
      </c>
      <c r="H393" s="10">
        <v>1636</v>
      </c>
      <c r="I393" s="10">
        <v>1685</v>
      </c>
      <c r="J393" s="1">
        <v>1</v>
      </c>
    </row>
    <row r="394" spans="1:10" ht="12.95" customHeight="1" x14ac:dyDescent="0.2">
      <c r="A394" s="7" t="str">
        <f t="shared" si="7"/>
        <v>VL-92359786</v>
      </c>
      <c r="B394" s="6">
        <v>92359786</v>
      </c>
      <c r="C394" s="1" t="s">
        <v>389</v>
      </c>
      <c r="D394" s="11">
        <v>1038</v>
      </c>
      <c r="E394" s="11">
        <v>1152</v>
      </c>
      <c r="F394" s="11">
        <v>1221</v>
      </c>
      <c r="G394" s="11">
        <v>1269</v>
      </c>
      <c r="H394" s="11">
        <f>INT(G394*(1+0.13))</f>
        <v>1433</v>
      </c>
      <c r="I394" s="11">
        <v>1518</v>
      </c>
      <c r="J394" s="1">
        <v>0</v>
      </c>
    </row>
    <row r="395" spans="1:10" ht="12.95" customHeight="1" x14ac:dyDescent="0.2">
      <c r="A395" s="7" t="str">
        <f t="shared" si="7"/>
        <v>VM-19094693</v>
      </c>
      <c r="B395" s="6">
        <v>19094693</v>
      </c>
      <c r="C395" s="1" t="s">
        <v>387</v>
      </c>
      <c r="D395" s="10">
        <f>INT(1696*(1-0.06))</f>
        <v>1594</v>
      </c>
      <c r="E395" s="10">
        <v>1801</v>
      </c>
      <c r="F395" s="10">
        <v>1927</v>
      </c>
      <c r="G395" s="10">
        <v>2138</v>
      </c>
      <c r="H395" s="10">
        <v>2266</v>
      </c>
      <c r="I395" s="10">
        <v>2469</v>
      </c>
      <c r="J395" s="1">
        <v>1</v>
      </c>
    </row>
    <row r="396" spans="1:10" ht="12.95" customHeight="1" x14ac:dyDescent="0.2">
      <c r="A396" s="7" t="str">
        <f t="shared" si="7"/>
        <v>VM-28642988</v>
      </c>
      <c r="B396" s="6">
        <v>28642988</v>
      </c>
      <c r="C396" s="1" t="s">
        <v>384</v>
      </c>
      <c r="D396" s="11">
        <v>2032</v>
      </c>
      <c r="E396" s="11">
        <v>2153</v>
      </c>
      <c r="F396" s="11">
        <v>2260</v>
      </c>
      <c r="G396" s="11">
        <f>INT(F396*(1+0.11))</f>
        <v>2508</v>
      </c>
      <c r="H396" s="11">
        <f>INT(G396*(1+0.12))</f>
        <v>2808</v>
      </c>
      <c r="I396" s="11">
        <v>3032</v>
      </c>
      <c r="J396" s="1">
        <v>0</v>
      </c>
    </row>
    <row r="397" spans="1:10" ht="12.95" customHeight="1" x14ac:dyDescent="0.2">
      <c r="A397" s="7" t="str">
        <f t="shared" si="7"/>
        <v>VM-77644822</v>
      </c>
      <c r="B397" s="6">
        <v>77644822</v>
      </c>
      <c r="C397" s="1" t="s">
        <v>392</v>
      </c>
      <c r="D397" s="10">
        <v>992</v>
      </c>
      <c r="E397" s="10">
        <v>1091</v>
      </c>
      <c r="F397" s="10">
        <v>1167</v>
      </c>
      <c r="G397" s="10">
        <v>1248</v>
      </c>
      <c r="H397" s="10">
        <v>1322</v>
      </c>
      <c r="I397" s="10">
        <v>1414</v>
      </c>
      <c r="J397" s="1">
        <v>1</v>
      </c>
    </row>
    <row r="398" spans="1:10" ht="12.95" customHeight="1" x14ac:dyDescent="0.2">
      <c r="A398" s="7" t="str">
        <f t="shared" si="7"/>
        <v>VS-38439060</v>
      </c>
      <c r="B398" s="6">
        <v>38439060</v>
      </c>
      <c r="C398" s="1" t="s">
        <v>393</v>
      </c>
      <c r="D398" s="11">
        <f>INT(2869*(1-0.1))</f>
        <v>2582</v>
      </c>
      <c r="E398" s="11">
        <v>2711</v>
      </c>
      <c r="F398" s="11">
        <v>2873</v>
      </c>
      <c r="G398" s="11">
        <v>3102</v>
      </c>
      <c r="H398" s="11">
        <v>3288</v>
      </c>
      <c r="I398" s="11">
        <v>3485</v>
      </c>
      <c r="J398" s="1">
        <v>0</v>
      </c>
    </row>
    <row r="399" spans="1:10" ht="12.95" customHeight="1" x14ac:dyDescent="0.2">
      <c r="A399" s="7" t="str">
        <f t="shared" si="7"/>
        <v>VV-70985268</v>
      </c>
      <c r="B399" s="6">
        <v>70985268</v>
      </c>
      <c r="C399" s="1" t="s">
        <v>391</v>
      </c>
      <c r="D399" s="10">
        <v>2388</v>
      </c>
      <c r="E399" s="10">
        <f>INT(D399*(1+0.03))</f>
        <v>2459</v>
      </c>
      <c r="F399" s="10">
        <v>2532</v>
      </c>
      <c r="G399" s="10">
        <f>INT(F399*(1+0.1))</f>
        <v>2785</v>
      </c>
      <c r="H399" s="10">
        <v>2868</v>
      </c>
      <c r="I399" s="10">
        <v>2982</v>
      </c>
      <c r="J399" s="1">
        <v>1</v>
      </c>
    </row>
    <row r="400" spans="1:10" ht="12.95" customHeight="1" x14ac:dyDescent="0.2">
      <c r="A400" s="7" t="str">
        <f t="shared" si="7"/>
        <v>ZV-66488107</v>
      </c>
      <c r="B400" s="6">
        <v>66488107</v>
      </c>
      <c r="C400" s="1" t="s">
        <v>396</v>
      </c>
      <c r="D400" s="11">
        <v>452</v>
      </c>
      <c r="E400" s="11">
        <f>INT(D400*(1+0.04))</f>
        <v>470</v>
      </c>
      <c r="F400" s="11">
        <v>517</v>
      </c>
      <c r="G400" s="11">
        <v>542</v>
      </c>
      <c r="H400" s="11">
        <f>INT(G400*(1+0.03))</f>
        <v>558</v>
      </c>
      <c r="I400" s="11">
        <v>619</v>
      </c>
      <c r="J400" s="1">
        <v>0</v>
      </c>
    </row>
    <row r="401" spans="1:10" ht="12.95" customHeight="1" x14ac:dyDescent="0.2">
      <c r="A401" s="7" t="str">
        <f t="shared" si="7"/>
        <v>ZS-32612907</v>
      </c>
      <c r="B401" s="6">
        <v>32612907</v>
      </c>
      <c r="C401" s="1" t="s">
        <v>395</v>
      </c>
      <c r="D401" s="10">
        <f>INT(1780*(1-0.12))</f>
        <v>1566</v>
      </c>
      <c r="E401" s="10">
        <v>1706</v>
      </c>
      <c r="F401" s="10">
        <f>INT(E401*(1+0.04))</f>
        <v>1774</v>
      </c>
      <c r="G401" s="10">
        <v>1915</v>
      </c>
      <c r="H401" s="10">
        <v>2049</v>
      </c>
      <c r="I401" s="10">
        <v>2315</v>
      </c>
      <c r="J401" s="1">
        <v>1</v>
      </c>
    </row>
  </sheetData>
  <sortState ref="A2:J395">
    <sortCondition ref="A18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4B50-33CE-4650-B5AE-885966161FCC}">
  <dimension ref="A1:G1001"/>
  <sheetViews>
    <sheetView workbookViewId="0">
      <selection activeCell="I29" sqref="I29"/>
    </sheetView>
  </sheetViews>
  <sheetFormatPr defaultRowHeight="12" x14ac:dyDescent="0.2"/>
  <cols>
    <col min="2" max="2" width="21.33203125" bestFit="1" customWidth="1"/>
    <col min="3" max="3" width="18" bestFit="1" customWidth="1"/>
  </cols>
  <sheetData>
    <row r="1" spans="1:7" x14ac:dyDescent="0.2">
      <c r="A1" s="44" t="s">
        <v>1756</v>
      </c>
      <c r="B1" s="44" t="s">
        <v>1757</v>
      </c>
      <c r="C1" s="44" t="s">
        <v>1758</v>
      </c>
      <c r="D1" s="44" t="s">
        <v>1759</v>
      </c>
    </row>
    <row r="2" spans="1:7" x14ac:dyDescent="0.2">
      <c r="A2" s="41" t="s">
        <v>1089</v>
      </c>
      <c r="B2" s="42" t="s">
        <v>1087</v>
      </c>
      <c r="C2" s="42" t="s">
        <v>474</v>
      </c>
      <c r="D2" s="9" t="s">
        <v>1088</v>
      </c>
    </row>
    <row r="3" spans="1:7" x14ac:dyDescent="0.2">
      <c r="A3" s="41" t="s">
        <v>1090</v>
      </c>
      <c r="B3" s="42" t="s">
        <v>1087</v>
      </c>
      <c r="C3" s="42"/>
      <c r="D3" s="9"/>
      <c r="G3" s="4"/>
    </row>
    <row r="4" spans="1:7" x14ac:dyDescent="0.2">
      <c r="A4" s="41" t="s">
        <v>1091</v>
      </c>
      <c r="B4" s="42" t="s">
        <v>1087</v>
      </c>
      <c r="C4" s="42"/>
      <c r="D4" s="9"/>
      <c r="F4" s="45" t="s">
        <v>1760</v>
      </c>
      <c r="G4" s="4"/>
    </row>
    <row r="5" spans="1:7" x14ac:dyDescent="0.2">
      <c r="A5" s="41" t="s">
        <v>1092</v>
      </c>
      <c r="B5" s="42" t="s">
        <v>1087</v>
      </c>
      <c r="C5" s="42"/>
      <c r="D5" s="9"/>
      <c r="F5" s="45" t="s">
        <v>1761</v>
      </c>
      <c r="G5" s="4"/>
    </row>
    <row r="6" spans="1:7" x14ac:dyDescent="0.2">
      <c r="A6" s="41" t="s">
        <v>1093</v>
      </c>
      <c r="B6" s="42" t="s">
        <v>1087</v>
      </c>
      <c r="C6" s="42"/>
      <c r="D6" s="9"/>
      <c r="F6" s="45" t="s">
        <v>1762</v>
      </c>
    </row>
    <row r="7" spans="1:7" x14ac:dyDescent="0.2">
      <c r="A7" s="41" t="s">
        <v>1094</v>
      </c>
      <c r="B7" s="42" t="s">
        <v>1085</v>
      </c>
      <c r="C7" s="42" t="s">
        <v>598</v>
      </c>
      <c r="D7" s="9" t="s">
        <v>1086</v>
      </c>
      <c r="F7" s="45" t="s">
        <v>1763</v>
      </c>
    </row>
    <row r="8" spans="1:7" x14ac:dyDescent="0.2">
      <c r="A8" s="41" t="s">
        <v>1095</v>
      </c>
      <c r="B8" s="42" t="s">
        <v>1085</v>
      </c>
      <c r="C8" s="42"/>
      <c r="D8" s="9"/>
      <c r="F8" s="45" t="s">
        <v>1764</v>
      </c>
    </row>
    <row r="9" spans="1:7" x14ac:dyDescent="0.2">
      <c r="A9" s="41" t="s">
        <v>1096</v>
      </c>
      <c r="B9" s="42" t="s">
        <v>1085</v>
      </c>
      <c r="C9" s="42"/>
      <c r="D9" s="9"/>
    </row>
    <row r="10" spans="1:7" x14ac:dyDescent="0.2">
      <c r="A10" s="41" t="s">
        <v>1097</v>
      </c>
      <c r="B10" s="42" t="s">
        <v>1084</v>
      </c>
      <c r="C10" s="42" t="s">
        <v>943</v>
      </c>
      <c r="D10" s="9" t="s">
        <v>1083</v>
      </c>
      <c r="F10" s="16" t="s">
        <v>1770</v>
      </c>
    </row>
    <row r="11" spans="1:7" x14ac:dyDescent="0.2">
      <c r="A11" s="41" t="s">
        <v>1098</v>
      </c>
      <c r="B11" s="42" t="s">
        <v>1080</v>
      </c>
      <c r="C11" s="42" t="s">
        <v>1082</v>
      </c>
      <c r="D11" s="9" t="s">
        <v>1081</v>
      </c>
      <c r="F11" s="16" t="s">
        <v>1771</v>
      </c>
    </row>
    <row r="12" spans="1:7" x14ac:dyDescent="0.2">
      <c r="A12" s="41" t="s">
        <v>1099</v>
      </c>
      <c r="B12" s="42" t="s">
        <v>1080</v>
      </c>
      <c r="C12" s="42"/>
      <c r="D12" s="9"/>
    </row>
    <row r="13" spans="1:7" x14ac:dyDescent="0.2">
      <c r="A13" s="41" t="s">
        <v>1100</v>
      </c>
      <c r="B13" s="42" t="s">
        <v>1080</v>
      </c>
      <c r="C13" s="42"/>
      <c r="D13" s="9"/>
      <c r="F13" s="45" t="s">
        <v>1772</v>
      </c>
    </row>
    <row r="14" spans="1:7" x14ac:dyDescent="0.2">
      <c r="A14" s="41" t="s">
        <v>1101</v>
      </c>
      <c r="B14" s="42" t="s">
        <v>1080</v>
      </c>
      <c r="C14" s="42"/>
      <c r="D14" s="9"/>
      <c r="F14" s="45" t="s">
        <v>1765</v>
      </c>
    </row>
    <row r="15" spans="1:7" x14ac:dyDescent="0.2">
      <c r="A15" s="41" t="s">
        <v>1102</v>
      </c>
      <c r="B15" s="42" t="s">
        <v>1080</v>
      </c>
      <c r="C15" s="42"/>
      <c r="D15" s="9"/>
      <c r="F15" s="45" t="s">
        <v>1766</v>
      </c>
    </row>
    <row r="16" spans="1:7" x14ac:dyDescent="0.2">
      <c r="A16" s="41" t="s">
        <v>1103</v>
      </c>
      <c r="B16" s="42" t="s">
        <v>1080</v>
      </c>
      <c r="C16" s="42"/>
      <c r="D16" s="9"/>
    </row>
    <row r="17" spans="1:4" x14ac:dyDescent="0.2">
      <c r="A17" s="41" t="s">
        <v>1104</v>
      </c>
      <c r="B17" s="42" t="s">
        <v>1080</v>
      </c>
      <c r="C17" s="42"/>
      <c r="D17" s="9"/>
    </row>
    <row r="18" spans="1:4" x14ac:dyDescent="0.2">
      <c r="A18" s="41" t="s">
        <v>1105</v>
      </c>
      <c r="B18" s="42" t="s">
        <v>1078</v>
      </c>
      <c r="C18" s="42" t="s">
        <v>527</v>
      </c>
      <c r="D18" s="9" t="s">
        <v>1079</v>
      </c>
    </row>
    <row r="19" spans="1:4" x14ac:dyDescent="0.2">
      <c r="A19" s="41" t="s">
        <v>1106</v>
      </c>
      <c r="B19" s="42" t="s">
        <v>1078</v>
      </c>
      <c r="C19" s="42"/>
      <c r="D19" s="9"/>
    </row>
    <row r="20" spans="1:4" x14ac:dyDescent="0.2">
      <c r="A20" s="41" t="s">
        <v>1107</v>
      </c>
      <c r="B20" s="42" t="s">
        <v>1078</v>
      </c>
      <c r="C20" s="42"/>
      <c r="D20" s="9"/>
    </row>
    <row r="21" spans="1:4" x14ac:dyDescent="0.2">
      <c r="A21" s="41" t="s">
        <v>1108</v>
      </c>
      <c r="B21" s="42" t="s">
        <v>1076</v>
      </c>
      <c r="C21" s="42" t="s">
        <v>691</v>
      </c>
      <c r="D21" s="9" t="s">
        <v>1077</v>
      </c>
    </row>
    <row r="22" spans="1:4" x14ac:dyDescent="0.2">
      <c r="A22" s="41" t="s">
        <v>1109</v>
      </c>
      <c r="B22" s="42" t="s">
        <v>1076</v>
      </c>
      <c r="C22" s="42"/>
      <c r="D22" s="9"/>
    </row>
    <row r="23" spans="1:4" x14ac:dyDescent="0.2">
      <c r="A23" s="41" t="s">
        <v>1110</v>
      </c>
      <c r="B23" s="42" t="s">
        <v>1076</v>
      </c>
      <c r="C23" s="42"/>
      <c r="D23" s="9"/>
    </row>
    <row r="24" spans="1:4" x14ac:dyDescent="0.2">
      <c r="A24" s="41" t="s">
        <v>1111</v>
      </c>
      <c r="B24" s="42" t="s">
        <v>1076</v>
      </c>
      <c r="C24" s="42"/>
      <c r="D24" s="9"/>
    </row>
    <row r="25" spans="1:4" x14ac:dyDescent="0.2">
      <c r="A25" s="41" t="s">
        <v>1112</v>
      </c>
      <c r="B25" s="42" t="s">
        <v>1076</v>
      </c>
      <c r="C25" s="42"/>
      <c r="D25" s="9"/>
    </row>
    <row r="26" spans="1:4" x14ac:dyDescent="0.2">
      <c r="A26" s="41" t="s">
        <v>1113</v>
      </c>
      <c r="B26" s="42" t="s">
        <v>1075</v>
      </c>
      <c r="C26" s="42" t="s">
        <v>970</v>
      </c>
      <c r="D26" s="9" t="s">
        <v>1074</v>
      </c>
    </row>
    <row r="27" spans="1:4" x14ac:dyDescent="0.2">
      <c r="A27" s="41" t="s">
        <v>1097</v>
      </c>
      <c r="B27" s="42" t="s">
        <v>1073</v>
      </c>
      <c r="C27" s="42" t="s">
        <v>1072</v>
      </c>
      <c r="D27" s="9" t="s">
        <v>1071</v>
      </c>
    </row>
    <row r="28" spans="1:4" x14ac:dyDescent="0.2">
      <c r="A28" s="41" t="s">
        <v>1114</v>
      </c>
      <c r="B28" s="42" t="s">
        <v>1068</v>
      </c>
      <c r="C28" s="42" t="s">
        <v>1070</v>
      </c>
      <c r="D28" s="9" t="s">
        <v>1069</v>
      </c>
    </row>
    <row r="29" spans="1:4" x14ac:dyDescent="0.2">
      <c r="A29" s="41" t="s">
        <v>1115</v>
      </c>
      <c r="B29" s="42" t="s">
        <v>1068</v>
      </c>
      <c r="C29" s="42"/>
      <c r="D29" s="9"/>
    </row>
    <row r="30" spans="1:4" x14ac:dyDescent="0.2">
      <c r="A30" s="41" t="s">
        <v>1116</v>
      </c>
      <c r="B30" s="42" t="s">
        <v>1068</v>
      </c>
      <c r="C30" s="42"/>
      <c r="D30" s="9"/>
    </row>
    <row r="31" spans="1:4" x14ac:dyDescent="0.2">
      <c r="A31" s="41" t="s">
        <v>1117</v>
      </c>
      <c r="B31" s="42" t="s">
        <v>1068</v>
      </c>
      <c r="C31" s="42"/>
      <c r="D31" s="9"/>
    </row>
    <row r="32" spans="1:4" x14ac:dyDescent="0.2">
      <c r="A32" s="41" t="s">
        <v>1118</v>
      </c>
      <c r="B32" s="42" t="s">
        <v>1068</v>
      </c>
      <c r="C32" s="42"/>
      <c r="D32" s="9"/>
    </row>
    <row r="33" spans="1:4" x14ac:dyDescent="0.2">
      <c r="A33" s="41" t="s">
        <v>1119</v>
      </c>
      <c r="B33" s="42" t="s">
        <v>1066</v>
      </c>
      <c r="C33" s="42" t="s">
        <v>740</v>
      </c>
      <c r="D33" s="9" t="s">
        <v>1067</v>
      </c>
    </row>
    <row r="34" spans="1:4" x14ac:dyDescent="0.2">
      <c r="A34" s="41" t="s">
        <v>1120</v>
      </c>
      <c r="B34" s="42" t="s">
        <v>1066</v>
      </c>
      <c r="C34" s="42"/>
      <c r="D34" s="9"/>
    </row>
    <row r="35" spans="1:4" x14ac:dyDescent="0.2">
      <c r="A35" s="41" t="s">
        <v>1121</v>
      </c>
      <c r="B35" s="42" t="s">
        <v>1066</v>
      </c>
      <c r="C35" s="42"/>
      <c r="D35" s="9"/>
    </row>
    <row r="36" spans="1:4" x14ac:dyDescent="0.2">
      <c r="A36" s="41" t="s">
        <v>1122</v>
      </c>
      <c r="B36" s="42" t="s">
        <v>1066</v>
      </c>
      <c r="C36" s="42"/>
      <c r="D36" s="9"/>
    </row>
    <row r="37" spans="1:4" x14ac:dyDescent="0.2">
      <c r="A37" s="41" t="s">
        <v>1123</v>
      </c>
      <c r="B37" s="42" t="s">
        <v>1066</v>
      </c>
      <c r="C37" s="42"/>
      <c r="D37" s="9"/>
    </row>
    <row r="38" spans="1:4" x14ac:dyDescent="0.2">
      <c r="A38" s="41" t="s">
        <v>1097</v>
      </c>
      <c r="B38" s="42" t="s">
        <v>1065</v>
      </c>
      <c r="C38" s="42" t="s">
        <v>506</v>
      </c>
      <c r="D38" s="9" t="s">
        <v>1064</v>
      </c>
    </row>
    <row r="39" spans="1:4" x14ac:dyDescent="0.2">
      <c r="A39" s="41" t="s">
        <v>1124</v>
      </c>
      <c r="B39" s="42" t="s">
        <v>1062</v>
      </c>
      <c r="C39" s="42" t="s">
        <v>530</v>
      </c>
      <c r="D39" s="9" t="s">
        <v>1063</v>
      </c>
    </row>
    <row r="40" spans="1:4" x14ac:dyDescent="0.2">
      <c r="A40" s="41" t="s">
        <v>1125</v>
      </c>
      <c r="B40" s="42" t="s">
        <v>1062</v>
      </c>
      <c r="C40" s="42"/>
      <c r="D40" s="9"/>
    </row>
    <row r="41" spans="1:4" x14ac:dyDescent="0.2">
      <c r="A41" s="41" t="s">
        <v>1126</v>
      </c>
      <c r="B41" s="42" t="s">
        <v>1062</v>
      </c>
      <c r="C41" s="42"/>
      <c r="D41" s="9"/>
    </row>
    <row r="42" spans="1:4" x14ac:dyDescent="0.2">
      <c r="A42" s="41" t="s">
        <v>1127</v>
      </c>
      <c r="B42" s="42" t="s">
        <v>1062</v>
      </c>
      <c r="C42" s="42"/>
      <c r="D42" s="9"/>
    </row>
    <row r="43" spans="1:4" x14ac:dyDescent="0.2">
      <c r="A43" s="41" t="s">
        <v>1128</v>
      </c>
      <c r="B43" s="42" t="s">
        <v>1062</v>
      </c>
      <c r="C43" s="42"/>
      <c r="D43" s="9"/>
    </row>
    <row r="44" spans="1:4" x14ac:dyDescent="0.2">
      <c r="A44" s="41" t="s">
        <v>1129</v>
      </c>
      <c r="B44" s="42" t="s">
        <v>1062</v>
      </c>
      <c r="C44" s="42"/>
      <c r="D44" s="9"/>
    </row>
    <row r="45" spans="1:4" x14ac:dyDescent="0.2">
      <c r="A45" s="41" t="s">
        <v>1130</v>
      </c>
      <c r="B45" s="42" t="s">
        <v>1061</v>
      </c>
      <c r="C45" s="42" t="s">
        <v>1043</v>
      </c>
      <c r="D45" s="9" t="s">
        <v>1060</v>
      </c>
    </row>
    <row r="46" spans="1:4" x14ac:dyDescent="0.2">
      <c r="A46" s="41" t="s">
        <v>1131</v>
      </c>
      <c r="B46" s="42" t="s">
        <v>1058</v>
      </c>
      <c r="C46" s="42" t="s">
        <v>485</v>
      </c>
      <c r="D46" s="9" t="s">
        <v>1059</v>
      </c>
    </row>
    <row r="47" spans="1:4" x14ac:dyDescent="0.2">
      <c r="A47" s="41" t="s">
        <v>1132</v>
      </c>
      <c r="B47" s="42" t="s">
        <v>1058</v>
      </c>
      <c r="C47" s="42"/>
      <c r="D47" s="9"/>
    </row>
    <row r="48" spans="1:4" x14ac:dyDescent="0.2">
      <c r="A48" s="41" t="s">
        <v>1133</v>
      </c>
      <c r="B48" s="42" t="s">
        <v>1058</v>
      </c>
      <c r="C48" s="42"/>
      <c r="D48" s="9"/>
    </row>
    <row r="49" spans="1:4" x14ac:dyDescent="0.2">
      <c r="A49" s="41" t="s">
        <v>1134</v>
      </c>
      <c r="B49" s="42" t="s">
        <v>1057</v>
      </c>
      <c r="C49" s="42" t="s">
        <v>636</v>
      </c>
      <c r="D49" s="9" t="s">
        <v>1056</v>
      </c>
    </row>
    <row r="50" spans="1:4" x14ac:dyDescent="0.2">
      <c r="A50" s="41" t="s">
        <v>1135</v>
      </c>
      <c r="B50" s="42" t="s">
        <v>1054</v>
      </c>
      <c r="C50" s="42" t="s">
        <v>864</v>
      </c>
      <c r="D50" s="9" t="s">
        <v>1055</v>
      </c>
    </row>
    <row r="51" spans="1:4" x14ac:dyDescent="0.2">
      <c r="A51" s="41" t="s">
        <v>1136</v>
      </c>
      <c r="B51" s="42" t="s">
        <v>1054</v>
      </c>
      <c r="C51" s="42"/>
      <c r="D51" s="9"/>
    </row>
    <row r="52" spans="1:4" x14ac:dyDescent="0.2">
      <c r="A52" s="41" t="s">
        <v>1137</v>
      </c>
      <c r="B52" s="42" t="s">
        <v>1054</v>
      </c>
      <c r="C52" s="42"/>
      <c r="D52" s="9"/>
    </row>
    <row r="53" spans="1:4" x14ac:dyDescent="0.2">
      <c r="A53" s="41" t="s">
        <v>1138</v>
      </c>
      <c r="B53" s="42" t="s">
        <v>1054</v>
      </c>
      <c r="C53" s="42"/>
      <c r="D53" s="9"/>
    </row>
    <row r="54" spans="1:4" x14ac:dyDescent="0.2">
      <c r="A54" s="41" t="s">
        <v>1139</v>
      </c>
      <c r="B54" s="42" t="s">
        <v>1051</v>
      </c>
      <c r="C54" s="42" t="s">
        <v>1053</v>
      </c>
      <c r="D54" s="9" t="s">
        <v>1052</v>
      </c>
    </row>
    <row r="55" spans="1:4" x14ac:dyDescent="0.2">
      <c r="A55" s="41" t="s">
        <v>1140</v>
      </c>
      <c r="B55" s="42" t="s">
        <v>1051</v>
      </c>
      <c r="C55" s="42"/>
      <c r="D55" s="9"/>
    </row>
    <row r="56" spans="1:4" x14ac:dyDescent="0.2">
      <c r="A56" s="41" t="s">
        <v>1141</v>
      </c>
      <c r="B56" s="42" t="s">
        <v>1048</v>
      </c>
      <c r="C56" s="42" t="s">
        <v>1050</v>
      </c>
      <c r="D56" s="9" t="s">
        <v>1049</v>
      </c>
    </row>
    <row r="57" spans="1:4" x14ac:dyDescent="0.2">
      <c r="A57" s="41" t="s">
        <v>1142</v>
      </c>
      <c r="B57" s="42" t="s">
        <v>1048</v>
      </c>
      <c r="C57" s="42"/>
      <c r="D57" s="9"/>
    </row>
    <row r="58" spans="1:4" x14ac:dyDescent="0.2">
      <c r="A58" s="41" t="s">
        <v>1143</v>
      </c>
      <c r="B58" s="42" t="s">
        <v>1046</v>
      </c>
      <c r="C58" s="42" t="s">
        <v>864</v>
      </c>
      <c r="D58" s="9" t="s">
        <v>1047</v>
      </c>
    </row>
    <row r="59" spans="1:4" x14ac:dyDescent="0.2">
      <c r="A59" s="41" t="s">
        <v>1144</v>
      </c>
      <c r="B59" s="42" t="s">
        <v>1046</v>
      </c>
      <c r="C59" s="42"/>
      <c r="D59" s="9"/>
    </row>
    <row r="60" spans="1:4" x14ac:dyDescent="0.2">
      <c r="A60" s="41" t="s">
        <v>1145</v>
      </c>
      <c r="B60" s="42" t="s">
        <v>1046</v>
      </c>
      <c r="C60" s="42"/>
      <c r="D60" s="9"/>
    </row>
    <row r="61" spans="1:4" x14ac:dyDescent="0.2">
      <c r="A61" s="41" t="s">
        <v>1146</v>
      </c>
      <c r="B61" s="42" t="s">
        <v>1046</v>
      </c>
      <c r="C61" s="42"/>
      <c r="D61" s="9"/>
    </row>
    <row r="62" spans="1:4" x14ac:dyDescent="0.2">
      <c r="A62" s="41" t="s">
        <v>1147</v>
      </c>
      <c r="B62" s="42" t="s">
        <v>1046</v>
      </c>
      <c r="C62" s="42"/>
      <c r="D62" s="9"/>
    </row>
    <row r="63" spans="1:4" x14ac:dyDescent="0.2">
      <c r="A63" s="41" t="s">
        <v>1148</v>
      </c>
      <c r="B63" s="42" t="s">
        <v>1044</v>
      </c>
      <c r="C63" s="42" t="s">
        <v>613</v>
      </c>
      <c r="D63" s="9" t="s">
        <v>1045</v>
      </c>
    </row>
    <row r="64" spans="1:4" x14ac:dyDescent="0.2">
      <c r="A64" s="41" t="s">
        <v>1149</v>
      </c>
      <c r="B64" s="42" t="s">
        <v>1044</v>
      </c>
      <c r="C64" s="42"/>
      <c r="D64" s="9"/>
    </row>
    <row r="65" spans="1:4" x14ac:dyDescent="0.2">
      <c r="A65" s="41" t="s">
        <v>1150</v>
      </c>
      <c r="B65" s="42" t="s">
        <v>1044</v>
      </c>
      <c r="C65" s="42"/>
      <c r="D65" s="9"/>
    </row>
    <row r="66" spans="1:4" x14ac:dyDescent="0.2">
      <c r="A66" s="41" t="s">
        <v>1143</v>
      </c>
      <c r="B66" s="42" t="s">
        <v>1041</v>
      </c>
      <c r="C66" s="42" t="s">
        <v>1043</v>
      </c>
      <c r="D66" s="9" t="s">
        <v>1042</v>
      </c>
    </row>
    <row r="67" spans="1:4" x14ac:dyDescent="0.2">
      <c r="A67" s="41" t="s">
        <v>1144</v>
      </c>
      <c r="B67" s="42" t="s">
        <v>1041</v>
      </c>
      <c r="C67" s="42"/>
      <c r="D67" s="9"/>
    </row>
    <row r="68" spans="1:4" x14ac:dyDescent="0.2">
      <c r="A68" s="41" t="s">
        <v>1145</v>
      </c>
      <c r="B68" s="42" t="s">
        <v>1041</v>
      </c>
      <c r="C68" s="42"/>
      <c r="D68" s="9"/>
    </row>
    <row r="69" spans="1:4" x14ac:dyDescent="0.2">
      <c r="A69" s="41" t="s">
        <v>1146</v>
      </c>
      <c r="B69" s="42" t="s">
        <v>1041</v>
      </c>
      <c r="C69" s="42"/>
      <c r="D69" s="9"/>
    </row>
    <row r="70" spans="1:4" x14ac:dyDescent="0.2">
      <c r="A70" s="41" t="s">
        <v>1151</v>
      </c>
      <c r="B70" s="42" t="s">
        <v>1039</v>
      </c>
      <c r="C70" s="42" t="s">
        <v>934</v>
      </c>
      <c r="D70" s="9" t="s">
        <v>1040</v>
      </c>
    </row>
    <row r="71" spans="1:4" x14ac:dyDescent="0.2">
      <c r="A71" s="41" t="s">
        <v>1152</v>
      </c>
      <c r="B71" s="42" t="s">
        <v>1039</v>
      </c>
      <c r="C71" s="42"/>
      <c r="D71" s="9"/>
    </row>
    <row r="72" spans="1:4" x14ac:dyDescent="0.2">
      <c r="A72" s="41" t="s">
        <v>1153</v>
      </c>
      <c r="B72" s="42" t="s">
        <v>1036</v>
      </c>
      <c r="C72" s="42" t="s">
        <v>1038</v>
      </c>
      <c r="D72" s="9" t="s">
        <v>1037</v>
      </c>
    </row>
    <row r="73" spans="1:4" x14ac:dyDescent="0.2">
      <c r="A73" s="41" t="s">
        <v>1154</v>
      </c>
      <c r="B73" s="42" t="s">
        <v>1036</v>
      </c>
      <c r="C73" s="42"/>
      <c r="D73" s="9"/>
    </row>
    <row r="74" spans="1:4" x14ac:dyDescent="0.2">
      <c r="A74" s="41" t="s">
        <v>1155</v>
      </c>
      <c r="B74" s="42" t="s">
        <v>1036</v>
      </c>
      <c r="C74" s="42"/>
      <c r="D74" s="9"/>
    </row>
    <row r="75" spans="1:4" x14ac:dyDescent="0.2">
      <c r="A75" s="41" t="s">
        <v>1156</v>
      </c>
      <c r="B75" s="42" t="s">
        <v>1036</v>
      </c>
      <c r="C75" s="42"/>
      <c r="D75" s="9"/>
    </row>
    <row r="76" spans="1:4" x14ac:dyDescent="0.2">
      <c r="A76" s="41" t="s">
        <v>1157</v>
      </c>
      <c r="B76" s="42" t="s">
        <v>1036</v>
      </c>
      <c r="C76" s="42"/>
      <c r="D76" s="9"/>
    </row>
    <row r="77" spans="1:4" x14ac:dyDescent="0.2">
      <c r="A77" s="41" t="s">
        <v>1158</v>
      </c>
      <c r="B77" s="42" t="s">
        <v>1036</v>
      </c>
      <c r="C77" s="42"/>
      <c r="D77" s="9"/>
    </row>
    <row r="78" spans="1:4" x14ac:dyDescent="0.2">
      <c r="A78" s="41" t="s">
        <v>1159</v>
      </c>
      <c r="B78" s="42" t="s">
        <v>1036</v>
      </c>
      <c r="C78" s="42"/>
      <c r="D78" s="9"/>
    </row>
    <row r="79" spans="1:4" x14ac:dyDescent="0.2">
      <c r="A79" s="41" t="s">
        <v>1151</v>
      </c>
      <c r="B79" s="42" t="s">
        <v>1034</v>
      </c>
      <c r="C79" s="42" t="s">
        <v>506</v>
      </c>
      <c r="D79" s="9" t="s">
        <v>1035</v>
      </c>
    </row>
    <row r="80" spans="1:4" x14ac:dyDescent="0.2">
      <c r="A80" s="41" t="s">
        <v>1152</v>
      </c>
      <c r="B80" s="42" t="s">
        <v>1034</v>
      </c>
      <c r="C80" s="42"/>
      <c r="D80" s="9"/>
    </row>
    <row r="81" spans="1:4" x14ac:dyDescent="0.2">
      <c r="A81" s="41" t="s">
        <v>1160</v>
      </c>
      <c r="B81" s="42" t="s">
        <v>1034</v>
      </c>
      <c r="C81" s="42"/>
      <c r="D81" s="9"/>
    </row>
    <row r="82" spans="1:4" x14ac:dyDescent="0.2">
      <c r="A82" s="41" t="s">
        <v>1161</v>
      </c>
      <c r="B82" s="42" t="s">
        <v>1034</v>
      </c>
      <c r="C82" s="42"/>
      <c r="D82" s="9"/>
    </row>
    <row r="83" spans="1:4" x14ac:dyDescent="0.2">
      <c r="A83" s="41" t="s">
        <v>1162</v>
      </c>
      <c r="B83" s="42" t="s">
        <v>1034</v>
      </c>
      <c r="C83" s="42"/>
      <c r="D83" s="9"/>
    </row>
    <row r="84" spans="1:4" x14ac:dyDescent="0.2">
      <c r="A84" s="41" t="s">
        <v>1163</v>
      </c>
      <c r="B84" s="42" t="s">
        <v>1034</v>
      </c>
      <c r="C84" s="42"/>
      <c r="D84" s="9"/>
    </row>
    <row r="85" spans="1:4" x14ac:dyDescent="0.2">
      <c r="A85" s="41" t="s">
        <v>1164</v>
      </c>
      <c r="B85" s="42" t="s">
        <v>1034</v>
      </c>
      <c r="C85" s="42"/>
      <c r="D85" s="9"/>
    </row>
    <row r="86" spans="1:4" x14ac:dyDescent="0.2">
      <c r="A86" s="41" t="s">
        <v>1151</v>
      </c>
      <c r="B86" s="42" t="s">
        <v>1031</v>
      </c>
      <c r="C86" s="42" t="s">
        <v>1033</v>
      </c>
      <c r="D86" s="9" t="s">
        <v>1032</v>
      </c>
    </row>
    <row r="87" spans="1:4" x14ac:dyDescent="0.2">
      <c r="A87" s="41" t="s">
        <v>1152</v>
      </c>
      <c r="B87" s="42" t="s">
        <v>1031</v>
      </c>
      <c r="C87" s="42"/>
      <c r="D87" s="9"/>
    </row>
    <row r="88" spans="1:4" x14ac:dyDescent="0.2">
      <c r="A88" s="41" t="s">
        <v>1160</v>
      </c>
      <c r="B88" s="42" t="s">
        <v>1031</v>
      </c>
      <c r="C88" s="42"/>
      <c r="D88" s="9"/>
    </row>
    <row r="89" spans="1:4" x14ac:dyDescent="0.2">
      <c r="A89" s="41" t="s">
        <v>1161</v>
      </c>
      <c r="B89" s="42" t="s">
        <v>1031</v>
      </c>
      <c r="C89" s="42"/>
      <c r="D89" s="9"/>
    </row>
    <row r="90" spans="1:4" x14ac:dyDescent="0.2">
      <c r="A90" s="41" t="s">
        <v>1162</v>
      </c>
      <c r="B90" s="42" t="s">
        <v>1031</v>
      </c>
      <c r="C90" s="42"/>
      <c r="D90" s="9"/>
    </row>
    <row r="91" spans="1:4" x14ac:dyDescent="0.2">
      <c r="A91" s="41" t="s">
        <v>1165</v>
      </c>
      <c r="B91" s="42" t="s">
        <v>1029</v>
      </c>
      <c r="C91" s="42" t="s">
        <v>824</v>
      </c>
      <c r="D91" s="9" t="s">
        <v>1030</v>
      </c>
    </row>
    <row r="92" spans="1:4" x14ac:dyDescent="0.2">
      <c r="A92" s="41" t="s">
        <v>1166</v>
      </c>
      <c r="B92" s="42" t="s">
        <v>1029</v>
      </c>
      <c r="C92" s="42"/>
      <c r="D92" s="9"/>
    </row>
    <row r="93" spans="1:4" x14ac:dyDescent="0.2">
      <c r="A93" s="41" t="s">
        <v>1167</v>
      </c>
      <c r="B93" s="42" t="s">
        <v>1029</v>
      </c>
      <c r="C93" s="42"/>
      <c r="D93" s="9"/>
    </row>
    <row r="94" spans="1:4" x14ac:dyDescent="0.2">
      <c r="A94" s="41" t="s">
        <v>1168</v>
      </c>
      <c r="B94" s="42" t="s">
        <v>1029</v>
      </c>
      <c r="C94" s="42"/>
      <c r="D94" s="9"/>
    </row>
    <row r="95" spans="1:4" x14ac:dyDescent="0.2">
      <c r="A95" s="41" t="s">
        <v>1169</v>
      </c>
      <c r="B95" s="42" t="s">
        <v>1029</v>
      </c>
      <c r="C95" s="42"/>
      <c r="D95" s="9"/>
    </row>
    <row r="96" spans="1:4" x14ac:dyDescent="0.2">
      <c r="A96" s="41" t="s">
        <v>1135</v>
      </c>
      <c r="B96" s="42" t="s">
        <v>1027</v>
      </c>
      <c r="C96" s="42" t="s">
        <v>738</v>
      </c>
      <c r="D96" s="9" t="s">
        <v>1028</v>
      </c>
    </row>
    <row r="97" spans="1:4" x14ac:dyDescent="0.2">
      <c r="A97" s="41" t="s">
        <v>1136</v>
      </c>
      <c r="B97" s="42" t="s">
        <v>1027</v>
      </c>
      <c r="C97" s="42"/>
      <c r="D97" s="9"/>
    </row>
    <row r="98" spans="1:4" x14ac:dyDescent="0.2">
      <c r="A98" s="41" t="s">
        <v>1137</v>
      </c>
      <c r="B98" s="42" t="s">
        <v>1027</v>
      </c>
      <c r="C98" s="42"/>
      <c r="D98" s="9"/>
    </row>
    <row r="99" spans="1:4" x14ac:dyDescent="0.2">
      <c r="A99" s="41" t="s">
        <v>1138</v>
      </c>
      <c r="B99" s="42" t="s">
        <v>1027</v>
      </c>
      <c r="C99" s="42"/>
      <c r="D99" s="9"/>
    </row>
    <row r="100" spans="1:4" x14ac:dyDescent="0.2">
      <c r="A100" s="41" t="s">
        <v>1170</v>
      </c>
      <c r="B100" s="42" t="s">
        <v>1027</v>
      </c>
      <c r="C100" s="42"/>
      <c r="D100" s="9"/>
    </row>
    <row r="101" spans="1:4" x14ac:dyDescent="0.2">
      <c r="A101" s="41" t="s">
        <v>1171</v>
      </c>
      <c r="B101" s="42" t="s">
        <v>1027</v>
      </c>
      <c r="C101" s="42"/>
      <c r="D101" s="9"/>
    </row>
    <row r="102" spans="1:4" x14ac:dyDescent="0.2">
      <c r="A102" s="41" t="s">
        <v>1172</v>
      </c>
      <c r="B102" s="42" t="s">
        <v>1027</v>
      </c>
      <c r="C102" s="42"/>
      <c r="D102" s="9"/>
    </row>
    <row r="103" spans="1:4" x14ac:dyDescent="0.2">
      <c r="A103" s="41" t="s">
        <v>1173</v>
      </c>
      <c r="B103" s="42" t="s">
        <v>1025</v>
      </c>
      <c r="C103" s="42" t="s">
        <v>940</v>
      </c>
      <c r="D103" s="9" t="s">
        <v>1026</v>
      </c>
    </row>
    <row r="104" spans="1:4" x14ac:dyDescent="0.2">
      <c r="A104" s="41" t="s">
        <v>1174</v>
      </c>
      <c r="B104" s="42" t="s">
        <v>1025</v>
      </c>
      <c r="C104" s="42"/>
      <c r="D104" s="9"/>
    </row>
    <row r="105" spans="1:4" x14ac:dyDescent="0.2">
      <c r="A105" s="41" t="s">
        <v>1175</v>
      </c>
      <c r="B105" s="42" t="s">
        <v>1025</v>
      </c>
      <c r="C105" s="42"/>
      <c r="D105" s="9"/>
    </row>
    <row r="106" spans="1:4" x14ac:dyDescent="0.2">
      <c r="A106" s="41" t="s">
        <v>1143</v>
      </c>
      <c r="B106" s="42" t="s">
        <v>1023</v>
      </c>
      <c r="C106" s="42" t="s">
        <v>929</v>
      </c>
      <c r="D106" s="9" t="s">
        <v>1024</v>
      </c>
    </row>
    <row r="107" spans="1:4" x14ac:dyDescent="0.2">
      <c r="A107" s="41" t="s">
        <v>1144</v>
      </c>
      <c r="B107" s="42" t="s">
        <v>1023</v>
      </c>
      <c r="C107" s="42"/>
      <c r="D107" s="9"/>
    </row>
    <row r="108" spans="1:4" x14ac:dyDescent="0.2">
      <c r="A108" s="41" t="s">
        <v>1145</v>
      </c>
      <c r="B108" s="42" t="s">
        <v>1023</v>
      </c>
      <c r="C108" s="42"/>
      <c r="D108" s="9"/>
    </row>
    <row r="109" spans="1:4" x14ac:dyDescent="0.2">
      <c r="A109" s="41" t="s">
        <v>1146</v>
      </c>
      <c r="B109" s="42" t="s">
        <v>1023</v>
      </c>
      <c r="C109" s="42"/>
      <c r="D109" s="9"/>
    </row>
    <row r="110" spans="1:4" x14ac:dyDescent="0.2">
      <c r="A110" s="41" t="s">
        <v>1147</v>
      </c>
      <c r="B110" s="42" t="s">
        <v>1023</v>
      </c>
      <c r="C110" s="42"/>
      <c r="D110" s="9"/>
    </row>
    <row r="111" spans="1:4" x14ac:dyDescent="0.2">
      <c r="A111" s="41" t="s">
        <v>1176</v>
      </c>
      <c r="B111" s="42" t="s">
        <v>1023</v>
      </c>
      <c r="C111" s="42"/>
      <c r="D111" s="9"/>
    </row>
    <row r="112" spans="1:4" x14ac:dyDescent="0.2">
      <c r="A112" s="41" t="s">
        <v>1139</v>
      </c>
      <c r="B112" s="42" t="s">
        <v>1021</v>
      </c>
      <c r="C112" s="42" t="s">
        <v>474</v>
      </c>
      <c r="D112" s="9" t="s">
        <v>1022</v>
      </c>
    </row>
    <row r="113" spans="1:4" x14ac:dyDescent="0.2">
      <c r="A113" s="41" t="s">
        <v>1140</v>
      </c>
      <c r="B113" s="42" t="s">
        <v>1021</v>
      </c>
      <c r="C113" s="42"/>
      <c r="D113" s="9"/>
    </row>
    <row r="114" spans="1:4" x14ac:dyDescent="0.2">
      <c r="A114" s="41" t="s">
        <v>1177</v>
      </c>
      <c r="B114" s="42" t="s">
        <v>1021</v>
      </c>
      <c r="C114" s="42"/>
      <c r="D114" s="9"/>
    </row>
    <row r="115" spans="1:4" x14ac:dyDescent="0.2">
      <c r="A115" s="41" t="s">
        <v>1178</v>
      </c>
      <c r="B115" s="42" t="s">
        <v>1021</v>
      </c>
      <c r="C115" s="42"/>
      <c r="D115" s="9"/>
    </row>
    <row r="116" spans="1:4" x14ac:dyDescent="0.2">
      <c r="A116" s="41" t="s">
        <v>1179</v>
      </c>
      <c r="B116" s="42" t="s">
        <v>1021</v>
      </c>
      <c r="C116" s="42"/>
      <c r="D116" s="9"/>
    </row>
    <row r="117" spans="1:4" x14ac:dyDescent="0.2">
      <c r="A117" s="41" t="s">
        <v>1180</v>
      </c>
      <c r="B117" s="42" t="s">
        <v>1021</v>
      </c>
      <c r="C117" s="42"/>
      <c r="D117" s="9"/>
    </row>
    <row r="118" spans="1:4" x14ac:dyDescent="0.2">
      <c r="A118" s="41" t="s">
        <v>1181</v>
      </c>
      <c r="B118" s="42" t="s">
        <v>1021</v>
      </c>
      <c r="C118" s="42"/>
      <c r="D118" s="9"/>
    </row>
    <row r="119" spans="1:4" x14ac:dyDescent="0.2">
      <c r="A119" s="41" t="s">
        <v>1182</v>
      </c>
      <c r="B119" s="42" t="s">
        <v>1019</v>
      </c>
      <c r="C119" s="42" t="s">
        <v>1012</v>
      </c>
      <c r="D119" s="9" t="s">
        <v>1020</v>
      </c>
    </row>
    <row r="120" spans="1:4" x14ac:dyDescent="0.2">
      <c r="A120" s="41" t="s">
        <v>1183</v>
      </c>
      <c r="B120" s="42" t="s">
        <v>1019</v>
      </c>
      <c r="C120" s="42"/>
      <c r="D120" s="9"/>
    </row>
    <row r="121" spans="1:4" x14ac:dyDescent="0.2">
      <c r="A121" s="41" t="s">
        <v>1184</v>
      </c>
      <c r="B121" s="42" t="s">
        <v>1019</v>
      </c>
      <c r="C121" s="42"/>
      <c r="D121" s="9"/>
    </row>
    <row r="122" spans="1:4" x14ac:dyDescent="0.2">
      <c r="A122" s="41" t="s">
        <v>1185</v>
      </c>
      <c r="B122" s="42" t="s">
        <v>1019</v>
      </c>
      <c r="C122" s="42"/>
      <c r="D122" s="9"/>
    </row>
    <row r="123" spans="1:4" x14ac:dyDescent="0.2">
      <c r="A123" s="41" t="s">
        <v>1173</v>
      </c>
      <c r="B123" s="42" t="s">
        <v>1017</v>
      </c>
      <c r="C123" s="42" t="s">
        <v>744</v>
      </c>
      <c r="D123" s="9" t="s">
        <v>1018</v>
      </c>
    </row>
    <row r="124" spans="1:4" x14ac:dyDescent="0.2">
      <c r="A124" s="41" t="s">
        <v>1174</v>
      </c>
      <c r="B124" s="42" t="s">
        <v>1017</v>
      </c>
      <c r="C124" s="42"/>
      <c r="D124" s="9"/>
    </row>
    <row r="125" spans="1:4" x14ac:dyDescent="0.2">
      <c r="A125" s="41" t="s">
        <v>1175</v>
      </c>
      <c r="B125" s="42" t="s">
        <v>1017</v>
      </c>
      <c r="C125" s="42"/>
      <c r="D125" s="9"/>
    </row>
    <row r="126" spans="1:4" x14ac:dyDescent="0.2">
      <c r="A126" s="41" t="s">
        <v>1186</v>
      </c>
      <c r="B126" s="42" t="s">
        <v>1017</v>
      </c>
      <c r="C126" s="42"/>
      <c r="D126" s="9"/>
    </row>
    <row r="127" spans="1:4" x14ac:dyDescent="0.2">
      <c r="A127" s="41" t="s">
        <v>1187</v>
      </c>
      <c r="B127" s="42" t="s">
        <v>1017</v>
      </c>
      <c r="C127" s="42"/>
      <c r="D127" s="9"/>
    </row>
    <row r="128" spans="1:4" x14ac:dyDescent="0.2">
      <c r="A128" s="41" t="s">
        <v>1188</v>
      </c>
      <c r="B128" s="42" t="s">
        <v>1017</v>
      </c>
      <c r="C128" s="42"/>
      <c r="D128" s="9"/>
    </row>
    <row r="129" spans="1:4" x14ac:dyDescent="0.2">
      <c r="A129" s="41" t="s">
        <v>1189</v>
      </c>
      <c r="B129" s="42" t="s">
        <v>1017</v>
      </c>
      <c r="C129" s="42"/>
      <c r="D129" s="9"/>
    </row>
    <row r="130" spans="1:4" x14ac:dyDescent="0.2">
      <c r="A130" s="41" t="s">
        <v>1190</v>
      </c>
      <c r="B130" s="42" t="s">
        <v>1015</v>
      </c>
      <c r="C130" s="42" t="s">
        <v>970</v>
      </c>
      <c r="D130" s="9" t="s">
        <v>1016</v>
      </c>
    </row>
    <row r="131" spans="1:4" x14ac:dyDescent="0.2">
      <c r="A131" s="41" t="s">
        <v>1191</v>
      </c>
      <c r="B131" s="42" t="s">
        <v>1015</v>
      </c>
      <c r="C131" s="42"/>
      <c r="D131" s="9"/>
    </row>
    <row r="132" spans="1:4" x14ac:dyDescent="0.2">
      <c r="A132" s="41" t="s">
        <v>1143</v>
      </c>
      <c r="B132" s="42" t="s">
        <v>1013</v>
      </c>
      <c r="C132" s="42" t="s">
        <v>703</v>
      </c>
      <c r="D132" s="9" t="s">
        <v>1014</v>
      </c>
    </row>
    <row r="133" spans="1:4" x14ac:dyDescent="0.2">
      <c r="A133" s="41" t="s">
        <v>1144</v>
      </c>
      <c r="B133" s="42" t="s">
        <v>1013</v>
      </c>
      <c r="C133" s="42"/>
      <c r="D133" s="9"/>
    </row>
    <row r="134" spans="1:4" x14ac:dyDescent="0.2">
      <c r="A134" s="41" t="s">
        <v>1145</v>
      </c>
      <c r="B134" s="42" t="s">
        <v>1013</v>
      </c>
      <c r="C134" s="42"/>
      <c r="D134" s="9"/>
    </row>
    <row r="135" spans="1:4" x14ac:dyDescent="0.2">
      <c r="A135" s="41" t="s">
        <v>1146</v>
      </c>
      <c r="B135" s="42" t="s">
        <v>1013</v>
      </c>
      <c r="C135" s="42"/>
      <c r="D135" s="9"/>
    </row>
    <row r="136" spans="1:4" x14ac:dyDescent="0.2">
      <c r="A136" s="41" t="s">
        <v>1192</v>
      </c>
      <c r="B136" s="42" t="s">
        <v>1010</v>
      </c>
      <c r="C136" s="42" t="s">
        <v>1012</v>
      </c>
      <c r="D136" s="9" t="s">
        <v>1011</v>
      </c>
    </row>
    <row r="137" spans="1:4" x14ac:dyDescent="0.2">
      <c r="A137" s="41" t="s">
        <v>1193</v>
      </c>
      <c r="B137" s="42" t="s">
        <v>1010</v>
      </c>
      <c r="C137" s="42"/>
      <c r="D137" s="9"/>
    </row>
    <row r="138" spans="1:4" x14ac:dyDescent="0.2">
      <c r="A138" s="41" t="s">
        <v>1194</v>
      </c>
      <c r="B138" s="42" t="s">
        <v>1010</v>
      </c>
      <c r="C138" s="42"/>
      <c r="D138" s="9"/>
    </row>
    <row r="139" spans="1:4" x14ac:dyDescent="0.2">
      <c r="A139" s="41" t="s">
        <v>1195</v>
      </c>
      <c r="B139" s="42" t="s">
        <v>1010</v>
      </c>
      <c r="C139" s="42"/>
      <c r="D139" s="9"/>
    </row>
    <row r="140" spans="1:4" x14ac:dyDescent="0.2">
      <c r="A140" s="41" t="s">
        <v>1196</v>
      </c>
      <c r="B140" s="42" t="s">
        <v>1010</v>
      </c>
      <c r="C140" s="42"/>
      <c r="D140" s="9"/>
    </row>
    <row r="141" spans="1:4" x14ac:dyDescent="0.2">
      <c r="A141" s="41" t="s">
        <v>1197</v>
      </c>
      <c r="B141" s="42" t="s">
        <v>1010</v>
      </c>
      <c r="C141" s="42"/>
      <c r="D141" s="9"/>
    </row>
    <row r="142" spans="1:4" x14ac:dyDescent="0.2">
      <c r="A142" s="41" t="s">
        <v>1148</v>
      </c>
      <c r="B142" s="42" t="s">
        <v>1008</v>
      </c>
      <c r="C142" s="42" t="s">
        <v>587</v>
      </c>
      <c r="D142" s="9" t="s">
        <v>1009</v>
      </c>
    </row>
    <row r="143" spans="1:4" x14ac:dyDescent="0.2">
      <c r="A143" s="41" t="s">
        <v>1149</v>
      </c>
      <c r="B143" s="42" t="s">
        <v>1008</v>
      </c>
      <c r="C143" s="42"/>
      <c r="D143" s="9"/>
    </row>
    <row r="144" spans="1:4" x14ac:dyDescent="0.2">
      <c r="A144" s="41" t="s">
        <v>1198</v>
      </c>
      <c r="B144" s="42" t="s">
        <v>1006</v>
      </c>
      <c r="C144" s="42" t="s">
        <v>771</v>
      </c>
      <c r="D144" s="9" t="s">
        <v>1007</v>
      </c>
    </row>
    <row r="145" spans="1:4" x14ac:dyDescent="0.2">
      <c r="A145" s="41" t="s">
        <v>1199</v>
      </c>
      <c r="B145" s="42" t="s">
        <v>1006</v>
      </c>
      <c r="C145" s="42"/>
      <c r="D145" s="9"/>
    </row>
    <row r="146" spans="1:4" x14ac:dyDescent="0.2">
      <c r="A146" s="41" t="s">
        <v>1200</v>
      </c>
      <c r="B146" s="42" t="s">
        <v>1004</v>
      </c>
      <c r="C146" s="42" t="s">
        <v>676</v>
      </c>
      <c r="D146" s="9" t="s">
        <v>1005</v>
      </c>
    </row>
    <row r="147" spans="1:4" x14ac:dyDescent="0.2">
      <c r="A147" s="41" t="s">
        <v>1201</v>
      </c>
      <c r="B147" s="42" t="s">
        <v>1004</v>
      </c>
      <c r="C147" s="42"/>
      <c r="D147" s="9"/>
    </row>
    <row r="148" spans="1:4" x14ac:dyDescent="0.2">
      <c r="A148" s="41" t="s">
        <v>1153</v>
      </c>
      <c r="B148" s="42" t="s">
        <v>1001</v>
      </c>
      <c r="C148" s="42" t="s">
        <v>1003</v>
      </c>
      <c r="D148" s="9" t="s">
        <v>1002</v>
      </c>
    </row>
    <row r="149" spans="1:4" x14ac:dyDescent="0.2">
      <c r="A149" s="41" t="s">
        <v>1154</v>
      </c>
      <c r="B149" s="42" t="s">
        <v>1001</v>
      </c>
      <c r="C149" s="42"/>
      <c r="D149" s="9"/>
    </row>
    <row r="150" spans="1:4" x14ac:dyDescent="0.2">
      <c r="A150" s="41" t="s">
        <v>1153</v>
      </c>
      <c r="B150" s="42" t="s">
        <v>998</v>
      </c>
      <c r="C150" s="42" t="s">
        <v>1000</v>
      </c>
      <c r="D150" s="9" t="s">
        <v>999</v>
      </c>
    </row>
    <row r="151" spans="1:4" x14ac:dyDescent="0.2">
      <c r="A151" s="41" t="s">
        <v>1154</v>
      </c>
      <c r="B151" s="42" t="s">
        <v>998</v>
      </c>
      <c r="C151" s="42"/>
      <c r="D151" s="9"/>
    </row>
    <row r="152" spans="1:4" x14ac:dyDescent="0.2">
      <c r="A152" s="41" t="s">
        <v>1155</v>
      </c>
      <c r="B152" s="42" t="s">
        <v>998</v>
      </c>
      <c r="C152" s="42"/>
      <c r="D152" s="9"/>
    </row>
    <row r="153" spans="1:4" x14ac:dyDescent="0.2">
      <c r="A153" s="41" t="s">
        <v>1202</v>
      </c>
      <c r="B153" s="42" t="s">
        <v>996</v>
      </c>
      <c r="C153" s="42" t="s">
        <v>456</v>
      </c>
      <c r="D153" s="9" t="s">
        <v>997</v>
      </c>
    </row>
    <row r="154" spans="1:4" x14ac:dyDescent="0.2">
      <c r="A154" s="41" t="s">
        <v>1203</v>
      </c>
      <c r="B154" s="42" t="s">
        <v>996</v>
      </c>
      <c r="C154" s="42"/>
      <c r="D154" s="9"/>
    </row>
    <row r="155" spans="1:4" x14ac:dyDescent="0.2">
      <c r="A155" s="41" t="s">
        <v>1204</v>
      </c>
      <c r="B155" s="42" t="s">
        <v>994</v>
      </c>
      <c r="C155" s="42" t="s">
        <v>466</v>
      </c>
      <c r="D155" s="9" t="s">
        <v>995</v>
      </c>
    </row>
    <row r="156" spans="1:4" x14ac:dyDescent="0.2">
      <c r="A156" s="41" t="s">
        <v>1205</v>
      </c>
      <c r="B156" s="42" t="s">
        <v>994</v>
      </c>
      <c r="C156" s="42"/>
      <c r="D156" s="9"/>
    </row>
    <row r="157" spans="1:4" x14ac:dyDescent="0.2">
      <c r="A157" s="41" t="s">
        <v>1206</v>
      </c>
      <c r="B157" s="42" t="s">
        <v>994</v>
      </c>
      <c r="C157" s="42"/>
      <c r="D157" s="9"/>
    </row>
    <row r="158" spans="1:4" x14ac:dyDescent="0.2">
      <c r="A158" s="41" t="s">
        <v>1207</v>
      </c>
      <c r="B158" s="42" t="s">
        <v>992</v>
      </c>
      <c r="C158" s="42" t="s">
        <v>613</v>
      </c>
      <c r="D158" s="9" t="s">
        <v>993</v>
      </c>
    </row>
    <row r="159" spans="1:4" x14ac:dyDescent="0.2">
      <c r="A159" s="41" t="s">
        <v>1208</v>
      </c>
      <c r="B159" s="42" t="s">
        <v>992</v>
      </c>
      <c r="C159" s="42"/>
      <c r="D159" s="9"/>
    </row>
    <row r="160" spans="1:4" x14ac:dyDescent="0.2">
      <c r="A160" s="41" t="s">
        <v>1204</v>
      </c>
      <c r="B160" s="42" t="s">
        <v>990</v>
      </c>
      <c r="C160" s="42" t="s">
        <v>934</v>
      </c>
      <c r="D160" s="9" t="s">
        <v>991</v>
      </c>
    </row>
    <row r="161" spans="1:4" x14ac:dyDescent="0.2">
      <c r="A161" s="41" t="s">
        <v>1205</v>
      </c>
      <c r="B161" s="42" t="s">
        <v>990</v>
      </c>
      <c r="C161" s="42"/>
      <c r="D161" s="9"/>
    </row>
    <row r="162" spans="1:4" x14ac:dyDescent="0.2">
      <c r="A162" s="41" t="s">
        <v>1206</v>
      </c>
      <c r="B162" s="42" t="s">
        <v>990</v>
      </c>
      <c r="C162" s="42"/>
      <c r="D162" s="9"/>
    </row>
    <row r="163" spans="1:4" x14ac:dyDescent="0.2">
      <c r="A163" s="41" t="s">
        <v>1209</v>
      </c>
      <c r="B163" s="42" t="s">
        <v>990</v>
      </c>
      <c r="C163" s="42"/>
      <c r="D163" s="9"/>
    </row>
    <row r="164" spans="1:4" x14ac:dyDescent="0.2">
      <c r="A164" s="41" t="s">
        <v>1210</v>
      </c>
      <c r="B164" s="42" t="s">
        <v>990</v>
      </c>
      <c r="C164" s="42"/>
      <c r="D164" s="9"/>
    </row>
    <row r="165" spans="1:4" x14ac:dyDescent="0.2">
      <c r="A165" s="41" t="s">
        <v>1211</v>
      </c>
      <c r="B165" s="42" t="s">
        <v>990</v>
      </c>
      <c r="C165" s="42"/>
      <c r="D165" s="9"/>
    </row>
    <row r="166" spans="1:4" x14ac:dyDescent="0.2">
      <c r="A166" s="41" t="s">
        <v>1212</v>
      </c>
      <c r="B166" s="42" t="s">
        <v>987</v>
      </c>
      <c r="C166" s="42" t="s">
        <v>989</v>
      </c>
      <c r="D166" s="9" t="s">
        <v>988</v>
      </c>
    </row>
    <row r="167" spans="1:4" x14ac:dyDescent="0.2">
      <c r="A167" s="41" t="s">
        <v>1213</v>
      </c>
      <c r="B167" s="42" t="s">
        <v>987</v>
      </c>
      <c r="C167" s="42"/>
      <c r="D167" s="9"/>
    </row>
    <row r="168" spans="1:4" x14ac:dyDescent="0.2">
      <c r="A168" s="41" t="s">
        <v>1214</v>
      </c>
      <c r="B168" s="42" t="s">
        <v>987</v>
      </c>
      <c r="C168" s="42"/>
      <c r="D168" s="9"/>
    </row>
    <row r="169" spans="1:4" x14ac:dyDescent="0.2">
      <c r="A169" s="41" t="s">
        <v>1215</v>
      </c>
      <c r="B169" s="42" t="s">
        <v>987</v>
      </c>
      <c r="C169" s="42"/>
      <c r="D169" s="9"/>
    </row>
    <row r="170" spans="1:4" x14ac:dyDescent="0.2">
      <c r="A170" s="41" t="s">
        <v>1216</v>
      </c>
      <c r="B170" s="42" t="s">
        <v>987</v>
      </c>
      <c r="C170" s="42"/>
      <c r="D170" s="9"/>
    </row>
    <row r="171" spans="1:4" x14ac:dyDescent="0.2">
      <c r="A171" s="41" t="s">
        <v>1217</v>
      </c>
      <c r="B171" s="42" t="s">
        <v>987</v>
      </c>
      <c r="C171" s="42"/>
      <c r="D171" s="9"/>
    </row>
    <row r="172" spans="1:4" x14ac:dyDescent="0.2">
      <c r="A172" s="41" t="s">
        <v>1212</v>
      </c>
      <c r="B172" s="42" t="s">
        <v>985</v>
      </c>
      <c r="C172" s="42" t="s">
        <v>458</v>
      </c>
      <c r="D172" s="9" t="s">
        <v>986</v>
      </c>
    </row>
    <row r="173" spans="1:4" x14ac:dyDescent="0.2">
      <c r="A173" s="41" t="s">
        <v>1213</v>
      </c>
      <c r="B173" s="42" t="s">
        <v>985</v>
      </c>
      <c r="C173" s="42"/>
      <c r="D173" s="9"/>
    </row>
    <row r="174" spans="1:4" x14ac:dyDescent="0.2">
      <c r="A174" s="41" t="s">
        <v>1214</v>
      </c>
      <c r="B174" s="42" t="s">
        <v>985</v>
      </c>
      <c r="C174" s="42"/>
      <c r="D174" s="9"/>
    </row>
    <row r="175" spans="1:4" x14ac:dyDescent="0.2">
      <c r="A175" s="41" t="s">
        <v>1215</v>
      </c>
      <c r="B175" s="42" t="s">
        <v>985</v>
      </c>
      <c r="C175" s="42"/>
      <c r="D175" s="9"/>
    </row>
    <row r="176" spans="1:4" x14ac:dyDescent="0.2">
      <c r="A176" s="41" t="s">
        <v>1216</v>
      </c>
      <c r="B176" s="42" t="s">
        <v>985</v>
      </c>
      <c r="C176" s="42"/>
      <c r="D176" s="9"/>
    </row>
    <row r="177" spans="1:4" x14ac:dyDescent="0.2">
      <c r="A177" s="41" t="s">
        <v>1218</v>
      </c>
      <c r="B177" s="42" t="s">
        <v>983</v>
      </c>
      <c r="C177" s="42" t="s">
        <v>601</v>
      </c>
      <c r="D177" s="9" t="s">
        <v>984</v>
      </c>
    </row>
    <row r="178" spans="1:4" x14ac:dyDescent="0.2">
      <c r="A178" s="41" t="s">
        <v>1219</v>
      </c>
      <c r="B178" s="42" t="s">
        <v>983</v>
      </c>
      <c r="C178" s="42"/>
      <c r="D178" s="9"/>
    </row>
    <row r="179" spans="1:4" x14ac:dyDescent="0.2">
      <c r="A179" s="41" t="s">
        <v>1220</v>
      </c>
      <c r="B179" s="42" t="s">
        <v>980</v>
      </c>
      <c r="C179" s="42" t="s">
        <v>982</v>
      </c>
      <c r="D179" s="9" t="s">
        <v>981</v>
      </c>
    </row>
    <row r="180" spans="1:4" x14ac:dyDescent="0.2">
      <c r="A180" s="41" t="s">
        <v>1221</v>
      </c>
      <c r="B180" s="42" t="s">
        <v>980</v>
      </c>
      <c r="C180" s="42"/>
      <c r="D180" s="9"/>
    </row>
    <row r="181" spans="1:4" x14ac:dyDescent="0.2">
      <c r="A181" s="41" t="s">
        <v>1222</v>
      </c>
      <c r="B181" s="42" t="s">
        <v>980</v>
      </c>
      <c r="C181" s="42"/>
      <c r="D181" s="9"/>
    </row>
    <row r="182" spans="1:4" x14ac:dyDescent="0.2">
      <c r="A182" s="41" t="s">
        <v>1223</v>
      </c>
      <c r="B182" s="42" t="s">
        <v>980</v>
      </c>
      <c r="C182" s="42"/>
      <c r="D182" s="9"/>
    </row>
    <row r="183" spans="1:4" x14ac:dyDescent="0.2">
      <c r="A183" s="41" t="s">
        <v>1224</v>
      </c>
      <c r="B183" s="42" t="s">
        <v>980</v>
      </c>
      <c r="C183" s="42"/>
      <c r="D183" s="9"/>
    </row>
    <row r="184" spans="1:4" x14ac:dyDescent="0.2">
      <c r="A184" s="41" t="s">
        <v>1225</v>
      </c>
      <c r="B184" s="42" t="s">
        <v>978</v>
      </c>
      <c r="C184" s="42" t="s">
        <v>824</v>
      </c>
      <c r="D184" s="9" t="s">
        <v>979</v>
      </c>
    </row>
    <row r="185" spans="1:4" x14ac:dyDescent="0.2">
      <c r="A185" s="41" t="s">
        <v>1226</v>
      </c>
      <c r="B185" s="42" t="s">
        <v>978</v>
      </c>
      <c r="C185" s="42"/>
      <c r="D185" s="9"/>
    </row>
    <row r="186" spans="1:4" x14ac:dyDescent="0.2">
      <c r="A186" s="41" t="s">
        <v>1227</v>
      </c>
      <c r="B186" s="42" t="s">
        <v>978</v>
      </c>
      <c r="C186" s="42"/>
      <c r="D186" s="9"/>
    </row>
    <row r="187" spans="1:4" x14ac:dyDescent="0.2">
      <c r="A187" s="41" t="s">
        <v>1228</v>
      </c>
      <c r="B187" s="42" t="s">
        <v>978</v>
      </c>
      <c r="C187" s="42"/>
      <c r="D187" s="9"/>
    </row>
    <row r="188" spans="1:4" x14ac:dyDescent="0.2">
      <c r="A188" s="41" t="s">
        <v>1229</v>
      </c>
      <c r="B188" s="42" t="s">
        <v>976</v>
      </c>
      <c r="C188" s="42" t="s">
        <v>562</v>
      </c>
      <c r="D188" s="9" t="s">
        <v>977</v>
      </c>
    </row>
    <row r="189" spans="1:4" x14ac:dyDescent="0.2">
      <c r="A189" s="41" t="s">
        <v>1230</v>
      </c>
      <c r="B189" s="42" t="s">
        <v>976</v>
      </c>
      <c r="C189" s="42"/>
      <c r="D189" s="9"/>
    </row>
    <row r="190" spans="1:4" x14ac:dyDescent="0.2">
      <c r="A190" s="41" t="s">
        <v>1231</v>
      </c>
      <c r="B190" s="42" t="s">
        <v>976</v>
      </c>
      <c r="C190" s="42"/>
      <c r="D190" s="9"/>
    </row>
    <row r="191" spans="1:4" x14ac:dyDescent="0.2">
      <c r="A191" s="41" t="s">
        <v>1232</v>
      </c>
      <c r="B191" s="42" t="s">
        <v>976</v>
      </c>
      <c r="C191" s="42"/>
      <c r="D191" s="9"/>
    </row>
    <row r="192" spans="1:4" x14ac:dyDescent="0.2">
      <c r="A192" s="41" t="s">
        <v>1233</v>
      </c>
      <c r="B192" s="42" t="s">
        <v>976</v>
      </c>
      <c r="C192" s="42"/>
      <c r="D192" s="9"/>
    </row>
    <row r="193" spans="1:4" x14ac:dyDescent="0.2">
      <c r="A193" s="41" t="s">
        <v>1234</v>
      </c>
      <c r="B193" s="42" t="s">
        <v>976</v>
      </c>
      <c r="C193" s="42"/>
      <c r="D193" s="9"/>
    </row>
    <row r="194" spans="1:4" x14ac:dyDescent="0.2">
      <c r="A194" s="41" t="s">
        <v>1235</v>
      </c>
      <c r="B194" s="42" t="s">
        <v>976</v>
      </c>
      <c r="C194" s="42"/>
      <c r="D194" s="9"/>
    </row>
    <row r="195" spans="1:4" x14ac:dyDescent="0.2">
      <c r="A195" s="41" t="s">
        <v>1229</v>
      </c>
      <c r="B195" s="42" t="s">
        <v>973</v>
      </c>
      <c r="C195" s="42" t="s">
        <v>975</v>
      </c>
      <c r="D195" s="9" t="s">
        <v>974</v>
      </c>
    </row>
    <row r="196" spans="1:4" x14ac:dyDescent="0.2">
      <c r="A196" s="41" t="s">
        <v>1230</v>
      </c>
      <c r="B196" s="42" t="s">
        <v>973</v>
      </c>
      <c r="C196" s="42"/>
      <c r="D196" s="9"/>
    </row>
    <row r="197" spans="1:4" x14ac:dyDescent="0.2">
      <c r="A197" s="41" t="s">
        <v>1231</v>
      </c>
      <c r="B197" s="42" t="s">
        <v>973</v>
      </c>
      <c r="C197" s="42"/>
      <c r="D197" s="9"/>
    </row>
    <row r="198" spans="1:4" x14ac:dyDescent="0.2">
      <c r="A198" s="41" t="s">
        <v>1232</v>
      </c>
      <c r="B198" s="42" t="s">
        <v>973</v>
      </c>
      <c r="C198" s="42"/>
      <c r="D198" s="9"/>
    </row>
    <row r="199" spans="1:4" x14ac:dyDescent="0.2">
      <c r="A199" s="41" t="s">
        <v>1202</v>
      </c>
      <c r="B199" s="42" t="s">
        <v>971</v>
      </c>
      <c r="C199" s="42" t="s">
        <v>740</v>
      </c>
      <c r="D199" s="9" t="s">
        <v>972</v>
      </c>
    </row>
    <row r="200" spans="1:4" x14ac:dyDescent="0.2">
      <c r="A200" s="41" t="s">
        <v>1203</v>
      </c>
      <c r="B200" s="42" t="s">
        <v>971</v>
      </c>
      <c r="C200" s="42"/>
      <c r="D200" s="9"/>
    </row>
    <row r="201" spans="1:4" x14ac:dyDescent="0.2">
      <c r="A201" s="41" t="s">
        <v>1236</v>
      </c>
      <c r="B201" s="42" t="s">
        <v>971</v>
      </c>
      <c r="C201" s="42"/>
      <c r="D201" s="9"/>
    </row>
    <row r="202" spans="1:4" x14ac:dyDescent="0.2">
      <c r="A202" s="41" t="s">
        <v>1237</v>
      </c>
      <c r="B202" s="42" t="s">
        <v>971</v>
      </c>
      <c r="C202" s="42"/>
      <c r="D202" s="9"/>
    </row>
    <row r="203" spans="1:4" x14ac:dyDescent="0.2">
      <c r="A203" s="41" t="s">
        <v>1238</v>
      </c>
      <c r="B203" s="42" t="s">
        <v>971</v>
      </c>
      <c r="C203" s="42"/>
      <c r="D203" s="9"/>
    </row>
    <row r="204" spans="1:4" x14ac:dyDescent="0.2">
      <c r="A204" s="41" t="s">
        <v>1239</v>
      </c>
      <c r="B204" s="42" t="s">
        <v>971</v>
      </c>
      <c r="C204" s="42"/>
      <c r="D204" s="9"/>
    </row>
    <row r="205" spans="1:4" x14ac:dyDescent="0.2">
      <c r="A205" s="41" t="s">
        <v>1240</v>
      </c>
      <c r="B205" s="42" t="s">
        <v>968</v>
      </c>
      <c r="C205" s="42" t="s">
        <v>970</v>
      </c>
      <c r="D205" s="9" t="s">
        <v>969</v>
      </c>
    </row>
    <row r="206" spans="1:4" x14ac:dyDescent="0.2">
      <c r="A206" s="41" t="s">
        <v>1241</v>
      </c>
      <c r="B206" s="42" t="s">
        <v>968</v>
      </c>
      <c r="C206" s="42"/>
      <c r="D206" s="9"/>
    </row>
    <row r="207" spans="1:4" x14ac:dyDescent="0.2">
      <c r="A207" s="41" t="s">
        <v>1242</v>
      </c>
      <c r="B207" s="42" t="s">
        <v>968</v>
      </c>
      <c r="C207" s="42"/>
      <c r="D207" s="9"/>
    </row>
    <row r="208" spans="1:4" x14ac:dyDescent="0.2">
      <c r="A208" s="41" t="s">
        <v>1243</v>
      </c>
      <c r="B208" s="42" t="s">
        <v>968</v>
      </c>
      <c r="C208" s="42"/>
      <c r="D208" s="9"/>
    </row>
    <row r="209" spans="1:4" x14ac:dyDescent="0.2">
      <c r="A209" s="41" t="s">
        <v>1244</v>
      </c>
      <c r="B209" s="42" t="s">
        <v>968</v>
      </c>
      <c r="C209" s="42"/>
      <c r="D209" s="9"/>
    </row>
    <row r="210" spans="1:4" x14ac:dyDescent="0.2">
      <c r="A210" s="41" t="s">
        <v>1245</v>
      </c>
      <c r="B210" s="42" t="s">
        <v>968</v>
      </c>
      <c r="C210" s="42"/>
      <c r="D210" s="9"/>
    </row>
    <row r="211" spans="1:4" x14ac:dyDescent="0.2">
      <c r="A211" s="41" t="s">
        <v>1246</v>
      </c>
      <c r="B211" s="42" t="s">
        <v>965</v>
      </c>
      <c r="C211" s="42" t="s">
        <v>967</v>
      </c>
      <c r="D211" s="9" t="s">
        <v>966</v>
      </c>
    </row>
    <row r="212" spans="1:4" x14ac:dyDescent="0.2">
      <c r="A212" s="41" t="s">
        <v>1247</v>
      </c>
      <c r="B212" s="42" t="s">
        <v>965</v>
      </c>
      <c r="C212" s="42"/>
      <c r="D212" s="9"/>
    </row>
    <row r="213" spans="1:4" x14ac:dyDescent="0.2">
      <c r="A213" s="41" t="s">
        <v>1248</v>
      </c>
      <c r="B213" s="42" t="s">
        <v>965</v>
      </c>
      <c r="C213" s="42"/>
      <c r="D213" s="9"/>
    </row>
    <row r="214" spans="1:4" x14ac:dyDescent="0.2">
      <c r="A214" s="41" t="s">
        <v>1249</v>
      </c>
      <c r="B214" s="42" t="s">
        <v>965</v>
      </c>
      <c r="C214" s="42"/>
      <c r="D214" s="9"/>
    </row>
    <row r="215" spans="1:4" x14ac:dyDescent="0.2">
      <c r="A215" s="41" t="s">
        <v>1250</v>
      </c>
      <c r="B215" s="42" t="s">
        <v>962</v>
      </c>
      <c r="C215" s="42" t="s">
        <v>964</v>
      </c>
      <c r="D215" s="9" t="s">
        <v>963</v>
      </c>
    </row>
    <row r="216" spans="1:4" x14ac:dyDescent="0.2">
      <c r="A216" s="41" t="s">
        <v>1251</v>
      </c>
      <c r="B216" s="42" t="s">
        <v>962</v>
      </c>
      <c r="C216" s="42"/>
      <c r="D216" s="9"/>
    </row>
    <row r="217" spans="1:4" x14ac:dyDescent="0.2">
      <c r="A217" s="41" t="s">
        <v>1252</v>
      </c>
      <c r="B217" s="42" t="s">
        <v>959</v>
      </c>
      <c r="C217" s="42" t="s">
        <v>961</v>
      </c>
      <c r="D217" s="9" t="s">
        <v>960</v>
      </c>
    </row>
    <row r="218" spans="1:4" x14ac:dyDescent="0.2">
      <c r="A218" s="41" t="s">
        <v>1253</v>
      </c>
      <c r="B218" s="42" t="s">
        <v>959</v>
      </c>
      <c r="C218" s="42"/>
      <c r="D218" s="9"/>
    </row>
    <row r="219" spans="1:4" x14ac:dyDescent="0.2">
      <c r="A219" s="41" t="s">
        <v>1254</v>
      </c>
      <c r="B219" s="42" t="s">
        <v>959</v>
      </c>
      <c r="C219" s="42"/>
      <c r="D219" s="9"/>
    </row>
    <row r="220" spans="1:4" x14ac:dyDescent="0.2">
      <c r="A220" s="41" t="s">
        <v>1255</v>
      </c>
      <c r="B220" s="42" t="s">
        <v>959</v>
      </c>
      <c r="C220" s="42"/>
      <c r="D220" s="9"/>
    </row>
    <row r="221" spans="1:4" x14ac:dyDescent="0.2">
      <c r="A221" s="41" t="s">
        <v>1256</v>
      </c>
      <c r="B221" s="42" t="s">
        <v>959</v>
      </c>
      <c r="C221" s="42"/>
      <c r="D221" s="9"/>
    </row>
    <row r="222" spans="1:4" x14ac:dyDescent="0.2">
      <c r="A222" s="41" t="s">
        <v>1257</v>
      </c>
      <c r="B222" s="42" t="s">
        <v>959</v>
      </c>
      <c r="C222" s="42"/>
      <c r="D222" s="9"/>
    </row>
    <row r="223" spans="1:4" x14ac:dyDescent="0.2">
      <c r="A223" s="41" t="s">
        <v>1258</v>
      </c>
      <c r="B223" s="42" t="s">
        <v>959</v>
      </c>
      <c r="C223" s="42"/>
      <c r="D223" s="9"/>
    </row>
    <row r="224" spans="1:4" x14ac:dyDescent="0.2">
      <c r="A224" s="41" t="s">
        <v>1202</v>
      </c>
      <c r="B224" s="42" t="s">
        <v>957</v>
      </c>
      <c r="C224" s="42" t="s">
        <v>548</v>
      </c>
      <c r="D224" s="9" t="s">
        <v>958</v>
      </c>
    </row>
    <row r="225" spans="1:4" x14ac:dyDescent="0.2">
      <c r="A225" s="41" t="s">
        <v>1203</v>
      </c>
      <c r="B225" s="42" t="s">
        <v>957</v>
      </c>
      <c r="C225" s="42"/>
      <c r="D225" s="9"/>
    </row>
    <row r="226" spans="1:4" x14ac:dyDescent="0.2">
      <c r="A226" s="41" t="s">
        <v>1236</v>
      </c>
      <c r="B226" s="42" t="s">
        <v>957</v>
      </c>
      <c r="C226" s="42"/>
      <c r="D226" s="9"/>
    </row>
    <row r="227" spans="1:4" x14ac:dyDescent="0.2">
      <c r="A227" s="41" t="s">
        <v>1237</v>
      </c>
      <c r="B227" s="42" t="s">
        <v>957</v>
      </c>
      <c r="C227" s="42"/>
      <c r="D227" s="9"/>
    </row>
    <row r="228" spans="1:4" x14ac:dyDescent="0.2">
      <c r="A228" s="41" t="s">
        <v>1238</v>
      </c>
      <c r="B228" s="42" t="s">
        <v>957</v>
      </c>
      <c r="C228" s="42"/>
      <c r="D228" s="9"/>
    </row>
    <row r="229" spans="1:4" x14ac:dyDescent="0.2">
      <c r="A229" s="41" t="s">
        <v>1239</v>
      </c>
      <c r="B229" s="42" t="s">
        <v>957</v>
      </c>
      <c r="C229" s="42"/>
      <c r="D229" s="9"/>
    </row>
    <row r="230" spans="1:4" x14ac:dyDescent="0.2">
      <c r="A230" s="41" t="s">
        <v>1259</v>
      </c>
      <c r="B230" s="42" t="s">
        <v>955</v>
      </c>
      <c r="C230" s="42" t="s">
        <v>728</v>
      </c>
      <c r="D230" s="9" t="s">
        <v>956</v>
      </c>
    </row>
    <row r="231" spans="1:4" x14ac:dyDescent="0.2">
      <c r="A231" s="41" t="s">
        <v>1260</v>
      </c>
      <c r="B231" s="42" t="s">
        <v>955</v>
      </c>
      <c r="C231" s="42"/>
      <c r="D231" s="9"/>
    </row>
    <row r="232" spans="1:4" x14ac:dyDescent="0.2">
      <c r="A232" s="41" t="s">
        <v>1204</v>
      </c>
      <c r="B232" s="42" t="s">
        <v>952</v>
      </c>
      <c r="C232" s="42" t="s">
        <v>954</v>
      </c>
      <c r="D232" s="9" t="s">
        <v>953</v>
      </c>
    </row>
    <row r="233" spans="1:4" x14ac:dyDescent="0.2">
      <c r="A233" s="41" t="s">
        <v>1205</v>
      </c>
      <c r="B233" s="42" t="s">
        <v>952</v>
      </c>
      <c r="C233" s="42"/>
      <c r="D233" s="9"/>
    </row>
    <row r="234" spans="1:4" x14ac:dyDescent="0.2">
      <c r="A234" s="41" t="s">
        <v>1206</v>
      </c>
      <c r="B234" s="42" t="s">
        <v>952</v>
      </c>
      <c r="C234" s="42"/>
      <c r="D234" s="9"/>
    </row>
    <row r="235" spans="1:4" x14ac:dyDescent="0.2">
      <c r="A235" s="41" t="s">
        <v>1209</v>
      </c>
      <c r="B235" s="42" t="s">
        <v>952</v>
      </c>
      <c r="C235" s="42"/>
      <c r="D235" s="9"/>
    </row>
    <row r="236" spans="1:4" x14ac:dyDescent="0.2">
      <c r="A236" s="41" t="s">
        <v>1210</v>
      </c>
      <c r="B236" s="42" t="s">
        <v>952</v>
      </c>
      <c r="C236" s="42"/>
      <c r="D236" s="9"/>
    </row>
    <row r="237" spans="1:4" x14ac:dyDescent="0.2">
      <c r="A237" s="41" t="s">
        <v>1211</v>
      </c>
      <c r="B237" s="42" t="s">
        <v>952</v>
      </c>
      <c r="C237" s="42"/>
      <c r="D237" s="9"/>
    </row>
    <row r="238" spans="1:4" x14ac:dyDescent="0.2">
      <c r="A238" s="41" t="s">
        <v>1261</v>
      </c>
      <c r="B238" s="42" t="s">
        <v>952</v>
      </c>
      <c r="C238" s="42"/>
      <c r="D238" s="9"/>
    </row>
    <row r="239" spans="1:4" x14ac:dyDescent="0.2">
      <c r="A239" s="41" t="s">
        <v>1262</v>
      </c>
      <c r="B239" s="42" t="s">
        <v>950</v>
      </c>
      <c r="C239" s="42" t="s">
        <v>924</v>
      </c>
      <c r="D239" s="9" t="s">
        <v>951</v>
      </c>
    </row>
    <row r="240" spans="1:4" x14ac:dyDescent="0.2">
      <c r="A240" s="41" t="s">
        <v>1263</v>
      </c>
      <c r="B240" s="42" t="s">
        <v>950</v>
      </c>
      <c r="C240" s="42"/>
      <c r="D240" s="9"/>
    </row>
    <row r="241" spans="1:4" x14ac:dyDescent="0.2">
      <c r="A241" s="41" t="s">
        <v>1264</v>
      </c>
      <c r="B241" s="42" t="s">
        <v>950</v>
      </c>
      <c r="C241" s="42"/>
      <c r="D241" s="9"/>
    </row>
    <row r="242" spans="1:4" x14ac:dyDescent="0.2">
      <c r="A242" s="41" t="s">
        <v>1265</v>
      </c>
      <c r="B242" s="42" t="s">
        <v>950</v>
      </c>
      <c r="C242" s="42"/>
      <c r="D242" s="9"/>
    </row>
    <row r="243" spans="1:4" x14ac:dyDescent="0.2">
      <c r="A243" s="41" t="s">
        <v>1266</v>
      </c>
      <c r="B243" s="42" t="s">
        <v>947</v>
      </c>
      <c r="C243" s="42" t="s">
        <v>949</v>
      </c>
      <c r="D243" s="9" t="s">
        <v>948</v>
      </c>
    </row>
    <row r="244" spans="1:4" x14ac:dyDescent="0.2">
      <c r="A244" s="41" t="s">
        <v>1267</v>
      </c>
      <c r="B244" s="42" t="s">
        <v>947</v>
      </c>
      <c r="C244" s="42"/>
      <c r="D244" s="9"/>
    </row>
    <row r="245" spans="1:4" x14ac:dyDescent="0.2">
      <c r="A245" s="41" t="s">
        <v>1268</v>
      </c>
      <c r="B245" s="42" t="s">
        <v>947</v>
      </c>
      <c r="C245" s="42"/>
      <c r="D245" s="9"/>
    </row>
    <row r="246" spans="1:4" x14ac:dyDescent="0.2">
      <c r="A246" s="41" t="s">
        <v>1269</v>
      </c>
      <c r="B246" s="42" t="s">
        <v>946</v>
      </c>
      <c r="C246" s="42"/>
      <c r="D246" s="9"/>
    </row>
    <row r="247" spans="1:4" x14ac:dyDescent="0.2">
      <c r="A247" s="41" t="s">
        <v>1270</v>
      </c>
      <c r="B247" s="42" t="s">
        <v>946</v>
      </c>
      <c r="C247" s="42"/>
      <c r="D247" s="9"/>
    </row>
    <row r="248" spans="1:4" x14ac:dyDescent="0.2">
      <c r="A248" s="41" t="s">
        <v>1271</v>
      </c>
      <c r="B248" s="42" t="s">
        <v>946</v>
      </c>
      <c r="C248" s="42"/>
      <c r="D248" s="9"/>
    </row>
    <row r="249" spans="1:4" x14ac:dyDescent="0.2">
      <c r="A249" s="41" t="s">
        <v>1272</v>
      </c>
      <c r="B249" s="42" t="s">
        <v>946</v>
      </c>
      <c r="C249" s="42"/>
      <c r="D249" s="9"/>
    </row>
    <row r="250" spans="1:4" x14ac:dyDescent="0.2">
      <c r="A250" s="41" t="s">
        <v>1273</v>
      </c>
      <c r="B250" s="42" t="s">
        <v>946</v>
      </c>
      <c r="C250" s="42"/>
      <c r="D250" s="9"/>
    </row>
    <row r="251" spans="1:4" x14ac:dyDescent="0.2">
      <c r="A251" s="41" t="s">
        <v>1274</v>
      </c>
      <c r="B251" s="42" t="s">
        <v>946</v>
      </c>
      <c r="C251" s="42"/>
      <c r="D251" s="9"/>
    </row>
    <row r="252" spans="1:4" x14ac:dyDescent="0.2">
      <c r="A252" s="41" t="s">
        <v>1275</v>
      </c>
      <c r="B252" s="42" t="s">
        <v>944</v>
      </c>
      <c r="C252" s="42" t="s">
        <v>658</v>
      </c>
      <c r="D252" s="9" t="s">
        <v>945</v>
      </c>
    </row>
    <row r="253" spans="1:4" x14ac:dyDescent="0.2">
      <c r="A253" s="41" t="s">
        <v>1276</v>
      </c>
      <c r="B253" s="42" t="s">
        <v>944</v>
      </c>
      <c r="C253" s="42"/>
      <c r="D253" s="9"/>
    </row>
    <row r="254" spans="1:4" x14ac:dyDescent="0.2">
      <c r="A254" s="41" t="s">
        <v>1277</v>
      </c>
      <c r="B254" s="42" t="s">
        <v>944</v>
      </c>
      <c r="C254" s="42"/>
      <c r="D254" s="9"/>
    </row>
    <row r="255" spans="1:4" x14ac:dyDescent="0.2">
      <c r="A255" s="41" t="s">
        <v>1278</v>
      </c>
      <c r="B255" s="42" t="s">
        <v>944</v>
      </c>
      <c r="C255" s="42"/>
      <c r="D255" s="9"/>
    </row>
    <row r="256" spans="1:4" x14ac:dyDescent="0.2">
      <c r="A256" s="41" t="s">
        <v>1279</v>
      </c>
      <c r="B256" s="42" t="s">
        <v>944</v>
      </c>
      <c r="C256" s="42"/>
      <c r="D256" s="9"/>
    </row>
    <row r="257" spans="1:4" x14ac:dyDescent="0.2">
      <c r="A257" s="41" t="s">
        <v>1280</v>
      </c>
      <c r="B257" s="42" t="s">
        <v>944</v>
      </c>
      <c r="C257" s="42"/>
      <c r="D257" s="9"/>
    </row>
    <row r="258" spans="1:4" x14ac:dyDescent="0.2">
      <c r="A258" s="41" t="s">
        <v>1281</v>
      </c>
      <c r="B258" s="42" t="s">
        <v>944</v>
      </c>
      <c r="C258" s="42"/>
      <c r="D258" s="9"/>
    </row>
    <row r="259" spans="1:4" x14ac:dyDescent="0.2">
      <c r="A259" s="41" t="s">
        <v>1266</v>
      </c>
      <c r="B259" s="42" t="s">
        <v>941</v>
      </c>
      <c r="C259" s="42" t="s">
        <v>943</v>
      </c>
      <c r="D259" s="9" t="s">
        <v>942</v>
      </c>
    </row>
    <row r="260" spans="1:4" x14ac:dyDescent="0.2">
      <c r="A260" s="41" t="s">
        <v>1267</v>
      </c>
      <c r="B260" s="42" t="s">
        <v>941</v>
      </c>
      <c r="C260" s="42"/>
      <c r="D260" s="9"/>
    </row>
    <row r="261" spans="1:4" x14ac:dyDescent="0.2">
      <c r="A261" s="41" t="s">
        <v>1268</v>
      </c>
      <c r="B261" s="42" t="s">
        <v>941</v>
      </c>
      <c r="C261" s="42"/>
      <c r="D261" s="9"/>
    </row>
    <row r="262" spans="1:4" x14ac:dyDescent="0.2">
      <c r="A262" s="41" t="s">
        <v>1282</v>
      </c>
      <c r="B262" s="42" t="s">
        <v>941</v>
      </c>
      <c r="C262" s="42"/>
      <c r="D262" s="9"/>
    </row>
    <row r="263" spans="1:4" x14ac:dyDescent="0.2">
      <c r="A263" s="41" t="s">
        <v>1283</v>
      </c>
      <c r="B263" s="42" t="s">
        <v>941</v>
      </c>
      <c r="C263" s="42"/>
      <c r="D263" s="9"/>
    </row>
    <row r="264" spans="1:4" x14ac:dyDescent="0.2">
      <c r="A264" s="41" t="s">
        <v>1284</v>
      </c>
      <c r="B264" s="42" t="s">
        <v>941</v>
      </c>
      <c r="C264" s="42"/>
      <c r="D264" s="9"/>
    </row>
    <row r="265" spans="1:4" x14ac:dyDescent="0.2">
      <c r="A265" s="41" t="s">
        <v>1285</v>
      </c>
      <c r="B265" s="42" t="s">
        <v>941</v>
      </c>
      <c r="C265" s="42"/>
      <c r="D265" s="9"/>
    </row>
    <row r="266" spans="1:4" x14ac:dyDescent="0.2">
      <c r="A266" s="41" t="s">
        <v>1286</v>
      </c>
      <c r="B266" s="42" t="s">
        <v>938</v>
      </c>
      <c r="C266" s="42" t="s">
        <v>940</v>
      </c>
      <c r="D266" s="9" t="s">
        <v>939</v>
      </c>
    </row>
    <row r="267" spans="1:4" x14ac:dyDescent="0.2">
      <c r="A267" s="41" t="s">
        <v>1287</v>
      </c>
      <c r="B267" s="42" t="s">
        <v>938</v>
      </c>
      <c r="C267" s="42"/>
      <c r="D267" s="9"/>
    </row>
    <row r="268" spans="1:4" x14ac:dyDescent="0.2">
      <c r="A268" s="41" t="s">
        <v>1288</v>
      </c>
      <c r="B268" s="42" t="s">
        <v>938</v>
      </c>
      <c r="C268" s="42"/>
      <c r="D268" s="9"/>
    </row>
    <row r="269" spans="1:4" x14ac:dyDescent="0.2">
      <c r="A269" s="41" t="s">
        <v>1289</v>
      </c>
      <c r="B269" s="42" t="s">
        <v>938</v>
      </c>
      <c r="C269" s="42"/>
      <c r="D269" s="9"/>
    </row>
    <row r="270" spans="1:4" x14ac:dyDescent="0.2">
      <c r="A270" s="41" t="s">
        <v>1275</v>
      </c>
      <c r="B270" s="42" t="s">
        <v>935</v>
      </c>
      <c r="C270" s="42" t="s">
        <v>937</v>
      </c>
      <c r="D270" s="9" t="s">
        <v>936</v>
      </c>
    </row>
    <row r="271" spans="1:4" x14ac:dyDescent="0.2">
      <c r="A271" s="41" t="s">
        <v>1276</v>
      </c>
      <c r="B271" s="42" t="s">
        <v>935</v>
      </c>
      <c r="C271" s="42"/>
      <c r="D271" s="9"/>
    </row>
    <row r="272" spans="1:4" x14ac:dyDescent="0.2">
      <c r="A272" s="41" t="s">
        <v>1277</v>
      </c>
      <c r="B272" s="42" t="s">
        <v>935</v>
      </c>
      <c r="C272" s="42"/>
      <c r="D272" s="9"/>
    </row>
    <row r="273" spans="1:4" x14ac:dyDescent="0.2">
      <c r="A273" s="41" t="s">
        <v>1290</v>
      </c>
      <c r="B273" s="42" t="s">
        <v>932</v>
      </c>
      <c r="C273" s="42" t="s">
        <v>934</v>
      </c>
      <c r="D273" s="9" t="s">
        <v>933</v>
      </c>
    </row>
    <row r="274" spans="1:4" x14ac:dyDescent="0.2">
      <c r="A274" s="41" t="s">
        <v>1291</v>
      </c>
      <c r="B274" s="42" t="s">
        <v>932</v>
      </c>
      <c r="C274" s="42"/>
      <c r="D274" s="9"/>
    </row>
    <row r="275" spans="1:4" x14ac:dyDescent="0.2">
      <c r="A275" s="41" t="s">
        <v>1292</v>
      </c>
      <c r="B275" s="42" t="s">
        <v>932</v>
      </c>
      <c r="C275" s="42"/>
      <c r="D275" s="9"/>
    </row>
    <row r="276" spans="1:4" x14ac:dyDescent="0.2">
      <c r="A276" s="41" t="s">
        <v>1293</v>
      </c>
      <c r="B276" s="42" t="s">
        <v>932</v>
      </c>
      <c r="C276" s="42"/>
      <c r="D276" s="9"/>
    </row>
    <row r="277" spans="1:4" x14ac:dyDescent="0.2">
      <c r="A277" s="41" t="s">
        <v>1294</v>
      </c>
      <c r="B277" s="42" t="s">
        <v>932</v>
      </c>
      <c r="C277" s="42"/>
      <c r="D277" s="9"/>
    </row>
    <row r="278" spans="1:4" x14ac:dyDescent="0.2">
      <c r="A278" s="41" t="s">
        <v>1295</v>
      </c>
      <c r="B278" s="42" t="s">
        <v>932</v>
      </c>
      <c r="C278" s="42"/>
      <c r="D278" s="9"/>
    </row>
    <row r="279" spans="1:4" x14ac:dyDescent="0.2">
      <c r="A279" s="41" t="s">
        <v>1296</v>
      </c>
      <c r="B279" s="42" t="s">
        <v>932</v>
      </c>
      <c r="C279" s="42"/>
      <c r="D279" s="9"/>
    </row>
    <row r="280" spans="1:4" x14ac:dyDescent="0.2">
      <c r="A280" s="41" t="s">
        <v>1286</v>
      </c>
      <c r="B280" s="42" t="s">
        <v>931</v>
      </c>
      <c r="C280" s="42" t="s">
        <v>535</v>
      </c>
      <c r="D280" s="9" t="s">
        <v>930</v>
      </c>
    </row>
    <row r="281" spans="1:4" x14ac:dyDescent="0.2">
      <c r="A281" s="41" t="s">
        <v>1297</v>
      </c>
      <c r="B281" s="42" t="s">
        <v>927</v>
      </c>
      <c r="C281" s="42" t="s">
        <v>929</v>
      </c>
      <c r="D281" s="9" t="s">
        <v>928</v>
      </c>
    </row>
    <row r="282" spans="1:4" x14ac:dyDescent="0.2">
      <c r="A282" s="41" t="s">
        <v>1298</v>
      </c>
      <c r="B282" s="42" t="s">
        <v>927</v>
      </c>
      <c r="C282" s="42"/>
      <c r="D282" s="9"/>
    </row>
    <row r="283" spans="1:4" x14ac:dyDescent="0.2">
      <c r="A283" s="41" t="s">
        <v>1299</v>
      </c>
      <c r="B283" s="42" t="s">
        <v>925</v>
      </c>
      <c r="C283" s="42" t="s">
        <v>459</v>
      </c>
      <c r="D283" s="9" t="s">
        <v>926</v>
      </c>
    </row>
    <row r="284" spans="1:4" x14ac:dyDescent="0.2">
      <c r="A284" s="41" t="s">
        <v>1300</v>
      </c>
      <c r="B284" s="42" t="s">
        <v>925</v>
      </c>
      <c r="C284" s="42"/>
      <c r="D284" s="9"/>
    </row>
    <row r="285" spans="1:4" x14ac:dyDescent="0.2">
      <c r="A285" s="41" t="s">
        <v>1286</v>
      </c>
      <c r="B285" s="42" t="s">
        <v>922</v>
      </c>
      <c r="C285" s="42" t="s">
        <v>924</v>
      </c>
      <c r="D285" s="9" t="s">
        <v>923</v>
      </c>
    </row>
    <row r="286" spans="1:4" x14ac:dyDescent="0.2">
      <c r="A286" s="41" t="s">
        <v>1287</v>
      </c>
      <c r="B286" s="42" t="s">
        <v>922</v>
      </c>
      <c r="C286" s="42"/>
      <c r="D286" s="9"/>
    </row>
    <row r="287" spans="1:4" x14ac:dyDescent="0.2">
      <c r="A287" s="41" t="s">
        <v>1301</v>
      </c>
      <c r="B287" s="42" t="s">
        <v>920</v>
      </c>
      <c r="C287" s="42" t="s">
        <v>524</v>
      </c>
      <c r="D287" s="9" t="s">
        <v>921</v>
      </c>
    </row>
    <row r="288" spans="1:4" x14ac:dyDescent="0.2">
      <c r="A288" s="41" t="s">
        <v>1302</v>
      </c>
      <c r="B288" s="42" t="s">
        <v>920</v>
      </c>
      <c r="C288" s="42"/>
      <c r="D288" s="9"/>
    </row>
    <row r="289" spans="1:4" x14ac:dyDescent="0.2">
      <c r="A289" s="41" t="s">
        <v>1303</v>
      </c>
      <c r="B289" s="42" t="s">
        <v>920</v>
      </c>
      <c r="C289" s="42"/>
      <c r="D289" s="9"/>
    </row>
    <row r="290" spans="1:4" x14ac:dyDescent="0.2">
      <c r="A290" s="41" t="s">
        <v>1304</v>
      </c>
      <c r="B290" s="42" t="s">
        <v>920</v>
      </c>
      <c r="C290" s="42"/>
      <c r="D290" s="9"/>
    </row>
    <row r="291" spans="1:4" x14ac:dyDescent="0.2">
      <c r="A291" s="41" t="s">
        <v>1305</v>
      </c>
      <c r="B291" s="42" t="s">
        <v>920</v>
      </c>
      <c r="C291" s="42"/>
      <c r="D291" s="9"/>
    </row>
    <row r="292" spans="1:4" x14ac:dyDescent="0.2">
      <c r="A292" s="41" t="s">
        <v>1306</v>
      </c>
      <c r="B292" s="42" t="s">
        <v>920</v>
      </c>
      <c r="C292" s="42"/>
      <c r="D292" s="9"/>
    </row>
    <row r="293" spans="1:4" x14ac:dyDescent="0.2">
      <c r="A293" s="41" t="s">
        <v>1307</v>
      </c>
      <c r="B293" s="42" t="s">
        <v>920</v>
      </c>
      <c r="C293" s="42"/>
      <c r="D293" s="9"/>
    </row>
    <row r="294" spans="1:4" x14ac:dyDescent="0.2">
      <c r="A294" s="41" t="s">
        <v>1308</v>
      </c>
      <c r="B294" s="42" t="s">
        <v>919</v>
      </c>
      <c r="C294" s="42" t="s">
        <v>624</v>
      </c>
      <c r="D294" s="9" t="s">
        <v>918</v>
      </c>
    </row>
    <row r="295" spans="1:4" x14ac:dyDescent="0.2">
      <c r="A295" s="41" t="s">
        <v>1309</v>
      </c>
      <c r="B295" s="42" t="s">
        <v>916</v>
      </c>
      <c r="C295" s="42" t="s">
        <v>456</v>
      </c>
      <c r="D295" s="9" t="s">
        <v>917</v>
      </c>
    </row>
    <row r="296" spans="1:4" x14ac:dyDescent="0.2">
      <c r="A296" s="41" t="s">
        <v>1310</v>
      </c>
      <c r="B296" s="42" t="s">
        <v>916</v>
      </c>
      <c r="C296" s="42"/>
      <c r="D296" s="9"/>
    </row>
    <row r="297" spans="1:4" x14ac:dyDescent="0.2">
      <c r="A297" s="41" t="s">
        <v>1311</v>
      </c>
      <c r="B297" s="42" t="s">
        <v>916</v>
      </c>
      <c r="C297" s="42"/>
      <c r="D297" s="9"/>
    </row>
    <row r="298" spans="1:4" x14ac:dyDescent="0.2">
      <c r="A298" s="41" t="s">
        <v>1312</v>
      </c>
      <c r="B298" s="42" t="s">
        <v>916</v>
      </c>
      <c r="C298" s="42"/>
      <c r="D298" s="9"/>
    </row>
    <row r="299" spans="1:4" x14ac:dyDescent="0.2">
      <c r="A299" s="41" t="s">
        <v>1313</v>
      </c>
      <c r="B299" s="42" t="s">
        <v>916</v>
      </c>
      <c r="C299" s="42"/>
      <c r="D299" s="9"/>
    </row>
    <row r="300" spans="1:4" x14ac:dyDescent="0.2">
      <c r="A300" s="41" t="s">
        <v>1314</v>
      </c>
      <c r="B300" s="42" t="s">
        <v>914</v>
      </c>
      <c r="C300" s="42" t="s">
        <v>733</v>
      </c>
      <c r="D300" s="9" t="s">
        <v>915</v>
      </c>
    </row>
    <row r="301" spans="1:4" x14ac:dyDescent="0.2">
      <c r="A301" s="41" t="s">
        <v>1315</v>
      </c>
      <c r="B301" s="42" t="s">
        <v>914</v>
      </c>
      <c r="C301" s="42"/>
      <c r="D301" s="9"/>
    </row>
    <row r="302" spans="1:4" x14ac:dyDescent="0.2">
      <c r="A302" s="41" t="s">
        <v>1316</v>
      </c>
      <c r="B302" s="42" t="s">
        <v>914</v>
      </c>
      <c r="C302" s="42"/>
      <c r="D302" s="9"/>
    </row>
    <row r="303" spans="1:4" x14ac:dyDescent="0.2">
      <c r="A303" s="41" t="s">
        <v>1317</v>
      </c>
      <c r="B303" s="42" t="s">
        <v>914</v>
      </c>
      <c r="C303" s="42"/>
      <c r="D303" s="9"/>
    </row>
    <row r="304" spans="1:4" x14ac:dyDescent="0.2">
      <c r="A304" s="41" t="s">
        <v>1318</v>
      </c>
      <c r="B304" s="42" t="s">
        <v>914</v>
      </c>
      <c r="C304" s="42"/>
      <c r="D304" s="9"/>
    </row>
    <row r="305" spans="1:4" x14ac:dyDescent="0.2">
      <c r="A305" s="41" t="s">
        <v>1319</v>
      </c>
      <c r="B305" s="42" t="s">
        <v>914</v>
      </c>
      <c r="C305" s="42"/>
      <c r="D305" s="9"/>
    </row>
    <row r="306" spans="1:4" x14ac:dyDescent="0.2">
      <c r="A306" s="41" t="s">
        <v>1320</v>
      </c>
      <c r="B306" s="42" t="s">
        <v>914</v>
      </c>
      <c r="C306" s="42"/>
      <c r="D306" s="9"/>
    </row>
    <row r="307" spans="1:4" x14ac:dyDescent="0.2">
      <c r="A307" s="41" t="s">
        <v>1314</v>
      </c>
      <c r="B307" s="42" t="s">
        <v>911</v>
      </c>
      <c r="C307" s="42" t="s">
        <v>913</v>
      </c>
      <c r="D307" s="9" t="s">
        <v>912</v>
      </c>
    </row>
    <row r="308" spans="1:4" x14ac:dyDescent="0.2">
      <c r="A308" s="41" t="s">
        <v>1315</v>
      </c>
      <c r="B308" s="42" t="s">
        <v>911</v>
      </c>
      <c r="C308" s="42"/>
      <c r="D308" s="9"/>
    </row>
    <row r="309" spans="1:4" x14ac:dyDescent="0.2">
      <c r="A309" s="41" t="s">
        <v>1316</v>
      </c>
      <c r="B309" s="42" t="s">
        <v>911</v>
      </c>
      <c r="C309" s="42"/>
      <c r="D309" s="9"/>
    </row>
    <row r="310" spans="1:4" x14ac:dyDescent="0.2">
      <c r="A310" s="41" t="s">
        <v>1317</v>
      </c>
      <c r="B310" s="42" t="s">
        <v>911</v>
      </c>
      <c r="C310" s="42"/>
      <c r="D310" s="9"/>
    </row>
    <row r="311" spans="1:4" x14ac:dyDescent="0.2">
      <c r="A311" s="41" t="s">
        <v>1318</v>
      </c>
      <c r="B311" s="42" t="s">
        <v>911</v>
      </c>
      <c r="C311" s="42"/>
      <c r="D311" s="9"/>
    </row>
    <row r="312" spans="1:4" x14ac:dyDescent="0.2">
      <c r="A312" s="41" t="s">
        <v>1321</v>
      </c>
      <c r="B312" s="42" t="s">
        <v>908</v>
      </c>
      <c r="C312" s="42" t="s">
        <v>910</v>
      </c>
      <c r="D312" s="9" t="s">
        <v>909</v>
      </c>
    </row>
    <row r="313" spans="1:4" x14ac:dyDescent="0.2">
      <c r="A313" s="41" t="s">
        <v>1322</v>
      </c>
      <c r="B313" s="42" t="s">
        <v>908</v>
      </c>
      <c r="C313" s="42"/>
      <c r="D313" s="9"/>
    </row>
    <row r="314" spans="1:4" x14ac:dyDescent="0.2">
      <c r="A314" s="41" t="s">
        <v>1323</v>
      </c>
      <c r="B314" s="42" t="s">
        <v>908</v>
      </c>
      <c r="C314" s="42"/>
      <c r="D314" s="9"/>
    </row>
    <row r="315" spans="1:4" x14ac:dyDescent="0.2">
      <c r="A315" s="41" t="s">
        <v>1324</v>
      </c>
      <c r="B315" s="42" t="s">
        <v>906</v>
      </c>
      <c r="C315" s="42" t="s">
        <v>713</v>
      </c>
      <c r="D315" s="9" t="s">
        <v>907</v>
      </c>
    </row>
    <row r="316" spans="1:4" x14ac:dyDescent="0.2">
      <c r="A316" s="41" t="s">
        <v>1325</v>
      </c>
      <c r="B316" s="42" t="s">
        <v>906</v>
      </c>
      <c r="C316" s="42"/>
      <c r="D316" s="9"/>
    </row>
    <row r="317" spans="1:4" x14ac:dyDescent="0.2">
      <c r="A317" s="41" t="s">
        <v>1326</v>
      </c>
      <c r="B317" s="42" t="s">
        <v>906</v>
      </c>
      <c r="C317" s="42"/>
      <c r="D317" s="9"/>
    </row>
    <row r="318" spans="1:4" x14ac:dyDescent="0.2">
      <c r="A318" s="41" t="s">
        <v>1327</v>
      </c>
      <c r="B318" s="42" t="s">
        <v>906</v>
      </c>
      <c r="C318" s="42"/>
      <c r="D318" s="9"/>
    </row>
    <row r="319" spans="1:4" x14ac:dyDescent="0.2">
      <c r="A319" s="41" t="s">
        <v>1328</v>
      </c>
      <c r="B319" s="42" t="s">
        <v>906</v>
      </c>
      <c r="C319" s="42"/>
      <c r="D319" s="9"/>
    </row>
    <row r="320" spans="1:4" x14ac:dyDescent="0.2">
      <c r="A320" s="41" t="s">
        <v>1329</v>
      </c>
      <c r="B320" s="42" t="s">
        <v>906</v>
      </c>
      <c r="C320" s="42"/>
      <c r="D320" s="9"/>
    </row>
    <row r="321" spans="1:4" x14ac:dyDescent="0.2">
      <c r="A321" s="41" t="s">
        <v>1330</v>
      </c>
      <c r="B321" s="42" t="s">
        <v>906</v>
      </c>
      <c r="C321" s="42"/>
      <c r="D321" s="9"/>
    </row>
    <row r="322" spans="1:4" x14ac:dyDescent="0.2">
      <c r="A322" s="41" t="s">
        <v>1331</v>
      </c>
      <c r="B322" s="42" t="s">
        <v>903</v>
      </c>
      <c r="C322" s="42" t="s">
        <v>905</v>
      </c>
      <c r="D322" s="9" t="s">
        <v>904</v>
      </c>
    </row>
    <row r="323" spans="1:4" x14ac:dyDescent="0.2">
      <c r="A323" s="41" t="s">
        <v>1332</v>
      </c>
      <c r="B323" s="42" t="s">
        <v>903</v>
      </c>
      <c r="C323" s="42"/>
      <c r="D323" s="9"/>
    </row>
    <row r="324" spans="1:4" x14ac:dyDescent="0.2">
      <c r="A324" s="41" t="s">
        <v>1333</v>
      </c>
      <c r="B324" s="42" t="s">
        <v>903</v>
      </c>
      <c r="C324" s="42"/>
      <c r="D324" s="9"/>
    </row>
    <row r="325" spans="1:4" x14ac:dyDescent="0.2">
      <c r="A325" s="41" t="s">
        <v>1334</v>
      </c>
      <c r="B325" s="42" t="s">
        <v>903</v>
      </c>
      <c r="C325" s="42"/>
      <c r="D325" s="9"/>
    </row>
    <row r="326" spans="1:4" x14ac:dyDescent="0.2">
      <c r="A326" s="41" t="s">
        <v>1335</v>
      </c>
      <c r="B326" s="42" t="s">
        <v>903</v>
      </c>
      <c r="C326" s="42"/>
      <c r="D326" s="9"/>
    </row>
    <row r="327" spans="1:4" x14ac:dyDescent="0.2">
      <c r="A327" s="41" t="s">
        <v>1336</v>
      </c>
      <c r="B327" s="42" t="s">
        <v>903</v>
      </c>
      <c r="C327" s="42"/>
      <c r="D327" s="9"/>
    </row>
    <row r="328" spans="1:4" x14ac:dyDescent="0.2">
      <c r="A328" s="41" t="s">
        <v>1309</v>
      </c>
      <c r="B328" s="42" t="s">
        <v>901</v>
      </c>
      <c r="C328" s="42" t="s">
        <v>820</v>
      </c>
      <c r="D328" s="9" t="s">
        <v>902</v>
      </c>
    </row>
    <row r="329" spans="1:4" x14ac:dyDescent="0.2">
      <c r="A329" s="41" t="s">
        <v>1310</v>
      </c>
      <c r="B329" s="42" t="s">
        <v>901</v>
      </c>
      <c r="C329" s="42"/>
      <c r="D329" s="9"/>
    </row>
    <row r="330" spans="1:4" x14ac:dyDescent="0.2">
      <c r="A330" s="41" t="s">
        <v>1311</v>
      </c>
      <c r="B330" s="42" t="s">
        <v>901</v>
      </c>
      <c r="C330" s="42"/>
      <c r="D330" s="9"/>
    </row>
    <row r="331" spans="1:4" x14ac:dyDescent="0.2">
      <c r="A331" s="41" t="s">
        <v>1337</v>
      </c>
      <c r="B331" s="42" t="s">
        <v>898</v>
      </c>
      <c r="C331" s="42" t="s">
        <v>900</v>
      </c>
      <c r="D331" s="9" t="s">
        <v>899</v>
      </c>
    </row>
    <row r="332" spans="1:4" x14ac:dyDescent="0.2">
      <c r="A332" s="41" t="s">
        <v>1338</v>
      </c>
      <c r="B332" s="42" t="s">
        <v>898</v>
      </c>
      <c r="C332" s="42"/>
      <c r="D332" s="9"/>
    </row>
    <row r="333" spans="1:4" x14ac:dyDescent="0.2">
      <c r="A333" s="41" t="s">
        <v>1339</v>
      </c>
      <c r="B333" s="42" t="s">
        <v>898</v>
      </c>
      <c r="C333" s="42"/>
      <c r="D333" s="9"/>
    </row>
    <row r="334" spans="1:4" x14ac:dyDescent="0.2">
      <c r="A334" s="41" t="s">
        <v>1340</v>
      </c>
      <c r="B334" s="42" t="s">
        <v>898</v>
      </c>
      <c r="C334" s="42"/>
      <c r="D334" s="9"/>
    </row>
    <row r="335" spans="1:4" x14ac:dyDescent="0.2">
      <c r="A335" s="41" t="s">
        <v>1341</v>
      </c>
      <c r="B335" s="42" t="s">
        <v>898</v>
      </c>
      <c r="C335" s="42"/>
      <c r="D335" s="9"/>
    </row>
    <row r="336" spans="1:4" x14ac:dyDescent="0.2">
      <c r="A336" s="41" t="s">
        <v>1342</v>
      </c>
      <c r="B336" s="42" t="s">
        <v>898</v>
      </c>
      <c r="C336" s="42"/>
      <c r="D336" s="9"/>
    </row>
    <row r="337" spans="1:4" x14ac:dyDescent="0.2">
      <c r="A337" s="41" t="s">
        <v>1343</v>
      </c>
      <c r="B337" s="42" t="s">
        <v>898</v>
      </c>
      <c r="C337" s="42"/>
      <c r="D337" s="9"/>
    </row>
    <row r="338" spans="1:4" x14ac:dyDescent="0.2">
      <c r="A338" s="41" t="s">
        <v>1344</v>
      </c>
      <c r="B338" s="42" t="s">
        <v>896</v>
      </c>
      <c r="C338" s="42" t="s">
        <v>787</v>
      </c>
      <c r="D338" s="9" t="s">
        <v>897</v>
      </c>
    </row>
    <row r="339" spans="1:4" x14ac:dyDescent="0.2">
      <c r="A339" s="41" t="s">
        <v>1345</v>
      </c>
      <c r="B339" s="42" t="s">
        <v>896</v>
      </c>
      <c r="C339" s="42"/>
      <c r="D339" s="9"/>
    </row>
    <row r="340" spans="1:4" x14ac:dyDescent="0.2">
      <c r="A340" s="41" t="s">
        <v>1346</v>
      </c>
      <c r="B340" s="42" t="s">
        <v>896</v>
      </c>
      <c r="C340" s="42"/>
      <c r="D340" s="9"/>
    </row>
    <row r="341" spans="1:4" x14ac:dyDescent="0.2">
      <c r="A341" s="41" t="s">
        <v>1347</v>
      </c>
      <c r="B341" s="42" t="s">
        <v>896</v>
      </c>
      <c r="C341" s="42"/>
      <c r="D341" s="9"/>
    </row>
    <row r="342" spans="1:4" x14ac:dyDescent="0.2">
      <c r="A342" s="41" t="s">
        <v>1348</v>
      </c>
      <c r="B342" s="42" t="s">
        <v>894</v>
      </c>
      <c r="C342" s="42" t="s">
        <v>703</v>
      </c>
      <c r="D342" s="9" t="s">
        <v>895</v>
      </c>
    </row>
    <row r="343" spans="1:4" x14ac:dyDescent="0.2">
      <c r="A343" s="41" t="s">
        <v>1349</v>
      </c>
      <c r="B343" s="42" t="s">
        <v>894</v>
      </c>
      <c r="C343" s="42"/>
      <c r="D343" s="9"/>
    </row>
    <row r="344" spans="1:4" x14ac:dyDescent="0.2">
      <c r="A344" s="41" t="s">
        <v>1350</v>
      </c>
      <c r="B344" s="42" t="s">
        <v>894</v>
      </c>
      <c r="C344" s="42"/>
      <c r="D344" s="9"/>
    </row>
    <row r="345" spans="1:4" x14ac:dyDescent="0.2">
      <c r="A345" s="41" t="s">
        <v>1351</v>
      </c>
      <c r="B345" s="42" t="s">
        <v>894</v>
      </c>
      <c r="C345" s="42"/>
      <c r="D345" s="9"/>
    </row>
    <row r="346" spans="1:4" x14ac:dyDescent="0.2">
      <c r="A346" s="41" t="s">
        <v>1352</v>
      </c>
      <c r="B346" s="42" t="s">
        <v>894</v>
      </c>
      <c r="C346" s="42"/>
      <c r="D346" s="9"/>
    </row>
    <row r="347" spans="1:4" x14ac:dyDescent="0.2">
      <c r="A347" s="41" t="s">
        <v>1353</v>
      </c>
      <c r="B347" s="42" t="s">
        <v>892</v>
      </c>
      <c r="C347" s="42" t="s">
        <v>620</v>
      </c>
      <c r="D347" s="9" t="s">
        <v>893</v>
      </c>
    </row>
    <row r="348" spans="1:4" x14ac:dyDescent="0.2">
      <c r="A348" s="41" t="s">
        <v>1354</v>
      </c>
      <c r="B348" s="42" t="s">
        <v>892</v>
      </c>
      <c r="C348" s="42"/>
      <c r="D348" s="9"/>
    </row>
    <row r="349" spans="1:4" x14ac:dyDescent="0.2">
      <c r="A349" s="41" t="s">
        <v>1355</v>
      </c>
      <c r="B349" s="42" t="s">
        <v>892</v>
      </c>
      <c r="C349" s="42"/>
      <c r="D349" s="9"/>
    </row>
    <row r="350" spans="1:4" x14ac:dyDescent="0.2">
      <c r="A350" s="41" t="s">
        <v>1356</v>
      </c>
      <c r="B350" s="42" t="s">
        <v>892</v>
      </c>
      <c r="C350" s="42"/>
      <c r="D350" s="9"/>
    </row>
    <row r="351" spans="1:4" x14ac:dyDescent="0.2">
      <c r="A351" s="41" t="s">
        <v>1357</v>
      </c>
      <c r="B351" s="42" t="s">
        <v>889</v>
      </c>
      <c r="C351" s="42" t="s">
        <v>891</v>
      </c>
      <c r="D351" s="9" t="s">
        <v>890</v>
      </c>
    </row>
    <row r="352" spans="1:4" x14ac:dyDescent="0.2">
      <c r="A352" s="41" t="s">
        <v>1358</v>
      </c>
      <c r="B352" s="42" t="s">
        <v>889</v>
      </c>
      <c r="C352" s="42"/>
      <c r="D352" s="9"/>
    </row>
    <row r="353" spans="1:4" x14ac:dyDescent="0.2">
      <c r="A353" s="41" t="s">
        <v>1359</v>
      </c>
      <c r="B353" s="42" t="s">
        <v>888</v>
      </c>
      <c r="C353" s="42"/>
      <c r="D353" s="9"/>
    </row>
    <row r="354" spans="1:4" x14ac:dyDescent="0.2">
      <c r="A354" s="41" t="s">
        <v>1360</v>
      </c>
      <c r="B354" s="42" t="s">
        <v>888</v>
      </c>
      <c r="C354" s="42"/>
      <c r="D354" s="9"/>
    </row>
    <row r="355" spans="1:4" x14ac:dyDescent="0.2">
      <c r="A355" s="41" t="s">
        <v>1361</v>
      </c>
      <c r="B355" s="42" t="s">
        <v>885</v>
      </c>
      <c r="C355" s="42" t="s">
        <v>887</v>
      </c>
      <c r="D355" s="9" t="s">
        <v>886</v>
      </c>
    </row>
    <row r="356" spans="1:4" x14ac:dyDescent="0.2">
      <c r="A356" s="41" t="s">
        <v>1362</v>
      </c>
      <c r="B356" s="42" t="s">
        <v>885</v>
      </c>
      <c r="C356" s="42"/>
      <c r="D356" s="9"/>
    </row>
    <row r="357" spans="1:4" x14ac:dyDescent="0.2">
      <c r="A357" s="41" t="s">
        <v>1363</v>
      </c>
      <c r="B357" s="42" t="s">
        <v>882</v>
      </c>
      <c r="C357" s="42" t="s">
        <v>884</v>
      </c>
      <c r="D357" s="9" t="s">
        <v>883</v>
      </c>
    </row>
    <row r="358" spans="1:4" x14ac:dyDescent="0.2">
      <c r="A358" s="41" t="s">
        <v>1364</v>
      </c>
      <c r="B358" s="42" t="s">
        <v>882</v>
      </c>
      <c r="C358" s="42"/>
      <c r="D358" s="9"/>
    </row>
    <row r="359" spans="1:4" x14ac:dyDescent="0.2">
      <c r="A359" s="41" t="s">
        <v>1365</v>
      </c>
      <c r="B359" s="42" t="s">
        <v>882</v>
      </c>
      <c r="C359" s="42"/>
      <c r="D359" s="9"/>
    </row>
    <row r="360" spans="1:4" x14ac:dyDescent="0.2">
      <c r="A360" s="41" t="s">
        <v>1366</v>
      </c>
      <c r="B360" s="42" t="s">
        <v>882</v>
      </c>
      <c r="C360" s="42"/>
      <c r="D360" s="9"/>
    </row>
    <row r="361" spans="1:4" x14ac:dyDescent="0.2">
      <c r="A361" s="41" t="s">
        <v>1367</v>
      </c>
      <c r="B361" s="42" t="s">
        <v>882</v>
      </c>
      <c r="C361" s="42"/>
      <c r="D361" s="9"/>
    </row>
    <row r="362" spans="1:4" x14ac:dyDescent="0.2">
      <c r="A362" s="41" t="s">
        <v>1361</v>
      </c>
      <c r="B362" s="42" t="s">
        <v>880</v>
      </c>
      <c r="C362" s="42" t="s">
        <v>456</v>
      </c>
      <c r="D362" s="9" t="s">
        <v>881</v>
      </c>
    </row>
    <row r="363" spans="1:4" x14ac:dyDescent="0.2">
      <c r="A363" s="41" t="s">
        <v>1362</v>
      </c>
      <c r="B363" s="42" t="s">
        <v>880</v>
      </c>
      <c r="C363" s="42"/>
      <c r="D363" s="9"/>
    </row>
    <row r="364" spans="1:4" x14ac:dyDescent="0.2">
      <c r="A364" s="41" t="s">
        <v>1368</v>
      </c>
      <c r="B364" s="42" t="s">
        <v>880</v>
      </c>
      <c r="C364" s="42"/>
      <c r="D364" s="9"/>
    </row>
    <row r="365" spans="1:4" x14ac:dyDescent="0.2">
      <c r="A365" s="41" t="s">
        <v>1369</v>
      </c>
      <c r="B365" s="42" t="s">
        <v>880</v>
      </c>
      <c r="C365" s="42"/>
      <c r="D365" s="9"/>
    </row>
    <row r="366" spans="1:4" x14ac:dyDescent="0.2">
      <c r="A366" s="41" t="s">
        <v>1370</v>
      </c>
      <c r="B366" s="42" t="s">
        <v>880</v>
      </c>
      <c r="C366" s="42"/>
      <c r="D366" s="9"/>
    </row>
    <row r="367" spans="1:4" x14ac:dyDescent="0.2">
      <c r="A367" s="41" t="s">
        <v>1371</v>
      </c>
      <c r="B367" s="42" t="s">
        <v>880</v>
      </c>
      <c r="C367" s="42"/>
      <c r="D367" s="9"/>
    </row>
    <row r="368" spans="1:4" x14ac:dyDescent="0.2">
      <c r="A368" s="41" t="s">
        <v>1372</v>
      </c>
      <c r="B368" s="42" t="s">
        <v>880</v>
      </c>
      <c r="C368" s="42"/>
      <c r="D368" s="9"/>
    </row>
    <row r="369" spans="1:4" x14ac:dyDescent="0.2">
      <c r="A369" s="41" t="s">
        <v>1373</v>
      </c>
      <c r="B369" s="42" t="s">
        <v>878</v>
      </c>
      <c r="C369" s="42" t="s">
        <v>859</v>
      </c>
      <c r="D369" s="9" t="s">
        <v>879</v>
      </c>
    </row>
    <row r="370" spans="1:4" x14ac:dyDescent="0.2">
      <c r="A370" s="41" t="s">
        <v>1374</v>
      </c>
      <c r="B370" s="42" t="s">
        <v>878</v>
      </c>
      <c r="C370" s="42"/>
      <c r="D370" s="9"/>
    </row>
    <row r="371" spans="1:4" x14ac:dyDescent="0.2">
      <c r="A371" s="41" t="s">
        <v>1375</v>
      </c>
      <c r="B371" s="42" t="s">
        <v>878</v>
      </c>
      <c r="C371" s="42"/>
      <c r="D371" s="9"/>
    </row>
    <row r="372" spans="1:4" x14ac:dyDescent="0.2">
      <c r="A372" s="41" t="s">
        <v>1376</v>
      </c>
      <c r="B372" s="42" t="s">
        <v>878</v>
      </c>
      <c r="C372" s="42"/>
      <c r="D372" s="9"/>
    </row>
    <row r="373" spans="1:4" x14ac:dyDescent="0.2">
      <c r="A373" s="41" t="s">
        <v>1377</v>
      </c>
      <c r="B373" s="42" t="s">
        <v>878</v>
      </c>
      <c r="C373" s="42"/>
      <c r="D373" s="9"/>
    </row>
    <row r="374" spans="1:4" x14ac:dyDescent="0.2">
      <c r="A374" s="41" t="s">
        <v>1378</v>
      </c>
      <c r="B374" s="42" t="s">
        <v>878</v>
      </c>
      <c r="C374" s="42"/>
      <c r="D374" s="9"/>
    </row>
    <row r="375" spans="1:4" x14ac:dyDescent="0.2">
      <c r="A375" s="41" t="s">
        <v>1353</v>
      </c>
      <c r="B375" s="42" t="s">
        <v>875</v>
      </c>
      <c r="C375" s="42" t="s">
        <v>877</v>
      </c>
      <c r="D375" s="9" t="s">
        <v>876</v>
      </c>
    </row>
    <row r="376" spans="1:4" x14ac:dyDescent="0.2">
      <c r="A376" s="41" t="s">
        <v>1354</v>
      </c>
      <c r="B376" s="42" t="s">
        <v>875</v>
      </c>
      <c r="C376" s="42"/>
      <c r="D376" s="9"/>
    </row>
    <row r="377" spans="1:4" x14ac:dyDescent="0.2">
      <c r="A377" s="41" t="s">
        <v>1355</v>
      </c>
      <c r="B377" s="42" t="s">
        <v>875</v>
      </c>
      <c r="C377" s="42"/>
      <c r="D377" s="9"/>
    </row>
    <row r="378" spans="1:4" x14ac:dyDescent="0.2">
      <c r="A378" s="41" t="s">
        <v>1356</v>
      </c>
      <c r="B378" s="42" t="s">
        <v>875</v>
      </c>
      <c r="C378" s="42"/>
      <c r="D378" s="9"/>
    </row>
    <row r="379" spans="1:4" x14ac:dyDescent="0.2">
      <c r="A379" s="41" t="s">
        <v>1379</v>
      </c>
      <c r="B379" s="42" t="s">
        <v>875</v>
      </c>
      <c r="C379" s="42"/>
      <c r="D379" s="9"/>
    </row>
    <row r="380" spans="1:4" x14ac:dyDescent="0.2">
      <c r="A380" s="41" t="s">
        <v>1380</v>
      </c>
      <c r="B380" s="42" t="s">
        <v>875</v>
      </c>
      <c r="C380" s="42"/>
      <c r="D380" s="9"/>
    </row>
    <row r="381" spans="1:4" x14ac:dyDescent="0.2">
      <c r="A381" s="41" t="s">
        <v>1381</v>
      </c>
      <c r="B381" s="42" t="s">
        <v>875</v>
      </c>
      <c r="C381" s="42"/>
      <c r="D381" s="9"/>
    </row>
    <row r="382" spans="1:4" x14ac:dyDescent="0.2">
      <c r="A382" s="41" t="s">
        <v>1357</v>
      </c>
      <c r="B382" s="42" t="s">
        <v>873</v>
      </c>
      <c r="C382" s="42" t="s">
        <v>778</v>
      </c>
      <c r="D382" s="9" t="s">
        <v>874</v>
      </c>
    </row>
    <row r="383" spans="1:4" x14ac:dyDescent="0.2">
      <c r="A383" s="41" t="s">
        <v>1358</v>
      </c>
      <c r="B383" s="42" t="s">
        <v>873</v>
      </c>
      <c r="C383" s="42"/>
      <c r="D383" s="9"/>
    </row>
    <row r="384" spans="1:4" x14ac:dyDescent="0.2">
      <c r="A384" s="41" t="s">
        <v>1382</v>
      </c>
      <c r="B384" s="42" t="s">
        <v>873</v>
      </c>
      <c r="C384" s="42"/>
      <c r="D384" s="9"/>
    </row>
    <row r="385" spans="1:4" x14ac:dyDescent="0.2">
      <c r="A385" s="41" t="s">
        <v>1383</v>
      </c>
      <c r="B385" s="42" t="s">
        <v>871</v>
      </c>
      <c r="C385" s="42" t="s">
        <v>535</v>
      </c>
      <c r="D385" s="9" t="s">
        <v>872</v>
      </c>
    </row>
    <row r="386" spans="1:4" x14ac:dyDescent="0.2">
      <c r="A386" s="41" t="s">
        <v>1384</v>
      </c>
      <c r="B386" s="42" t="s">
        <v>871</v>
      </c>
      <c r="C386" s="42"/>
      <c r="D386" s="9"/>
    </row>
    <row r="387" spans="1:4" x14ac:dyDescent="0.2">
      <c r="A387" s="41" t="s">
        <v>1385</v>
      </c>
      <c r="B387" s="42" t="s">
        <v>871</v>
      </c>
      <c r="C387" s="42"/>
      <c r="D387" s="9"/>
    </row>
    <row r="388" spans="1:4" x14ac:dyDescent="0.2">
      <c r="A388" s="41" t="s">
        <v>1386</v>
      </c>
      <c r="B388" s="42" t="s">
        <v>871</v>
      </c>
      <c r="C388" s="42"/>
      <c r="D388" s="9"/>
    </row>
    <row r="389" spans="1:4" x14ac:dyDescent="0.2">
      <c r="A389" s="41" t="s">
        <v>1387</v>
      </c>
      <c r="B389" s="42" t="s">
        <v>871</v>
      </c>
      <c r="C389" s="42"/>
      <c r="D389" s="9"/>
    </row>
    <row r="390" spans="1:4" x14ac:dyDescent="0.2">
      <c r="A390" s="41" t="s">
        <v>1383</v>
      </c>
      <c r="B390" s="42" t="s">
        <v>868</v>
      </c>
      <c r="C390" s="42" t="s">
        <v>870</v>
      </c>
      <c r="D390" s="9" t="s">
        <v>869</v>
      </c>
    </row>
    <row r="391" spans="1:4" x14ac:dyDescent="0.2">
      <c r="A391" s="41" t="s">
        <v>1384</v>
      </c>
      <c r="B391" s="42" t="s">
        <v>868</v>
      </c>
      <c r="C391" s="42"/>
      <c r="D391" s="9"/>
    </row>
    <row r="392" spans="1:4" x14ac:dyDescent="0.2">
      <c r="A392" s="41" t="s">
        <v>1385</v>
      </c>
      <c r="B392" s="42" t="s">
        <v>868</v>
      </c>
      <c r="C392" s="42"/>
      <c r="D392" s="9"/>
    </row>
    <row r="393" spans="1:4" x14ac:dyDescent="0.2">
      <c r="A393" s="41" t="s">
        <v>1386</v>
      </c>
      <c r="B393" s="42" t="s">
        <v>868</v>
      </c>
      <c r="C393" s="42"/>
      <c r="D393" s="9"/>
    </row>
    <row r="394" spans="1:4" x14ac:dyDescent="0.2">
      <c r="A394" s="41" t="s">
        <v>1387</v>
      </c>
      <c r="B394" s="42" t="s">
        <v>868</v>
      </c>
      <c r="C394" s="42"/>
      <c r="D394" s="9"/>
    </row>
    <row r="395" spans="1:4" x14ac:dyDescent="0.2">
      <c r="A395" s="41" t="s">
        <v>1388</v>
      </c>
      <c r="B395" s="42" t="s">
        <v>868</v>
      </c>
      <c r="C395" s="42"/>
      <c r="D395" s="9"/>
    </row>
    <row r="396" spans="1:4" x14ac:dyDescent="0.2">
      <c r="A396" s="41" t="s">
        <v>1389</v>
      </c>
      <c r="B396" s="42" t="s">
        <v>867</v>
      </c>
      <c r="C396" s="42" t="s">
        <v>866</v>
      </c>
      <c r="D396" s="9" t="s">
        <v>865</v>
      </c>
    </row>
    <row r="397" spans="1:4" x14ac:dyDescent="0.2">
      <c r="A397" s="41" t="s">
        <v>1390</v>
      </c>
      <c r="B397" s="42" t="s">
        <v>862</v>
      </c>
      <c r="C397" s="42" t="s">
        <v>864</v>
      </c>
      <c r="D397" s="9" t="s">
        <v>863</v>
      </c>
    </row>
    <row r="398" spans="1:4" x14ac:dyDescent="0.2">
      <c r="A398" s="41" t="s">
        <v>1391</v>
      </c>
      <c r="B398" s="42" t="s">
        <v>862</v>
      </c>
      <c r="C398" s="42"/>
      <c r="D398" s="9"/>
    </row>
    <row r="399" spans="1:4" x14ac:dyDescent="0.2">
      <c r="A399" s="41" t="s">
        <v>1392</v>
      </c>
      <c r="B399" s="42" t="s">
        <v>862</v>
      </c>
      <c r="C399" s="42"/>
      <c r="D399" s="9"/>
    </row>
    <row r="400" spans="1:4" x14ac:dyDescent="0.2">
      <c r="A400" s="41" t="s">
        <v>1393</v>
      </c>
      <c r="B400" s="42" t="s">
        <v>862</v>
      </c>
      <c r="C400" s="42"/>
      <c r="D400" s="9"/>
    </row>
    <row r="401" spans="1:4" x14ac:dyDescent="0.2">
      <c r="A401" s="41" t="s">
        <v>1394</v>
      </c>
      <c r="B401" s="42" t="s">
        <v>862</v>
      </c>
      <c r="C401" s="42"/>
      <c r="D401" s="9"/>
    </row>
    <row r="402" spans="1:4" x14ac:dyDescent="0.2">
      <c r="A402" s="41" t="s">
        <v>1395</v>
      </c>
      <c r="B402" s="42" t="s">
        <v>862</v>
      </c>
      <c r="C402" s="42"/>
      <c r="D402" s="9"/>
    </row>
    <row r="403" spans="1:4" x14ac:dyDescent="0.2">
      <c r="A403" s="41" t="s">
        <v>1353</v>
      </c>
      <c r="B403" s="42" t="s">
        <v>860</v>
      </c>
      <c r="C403" s="42" t="s">
        <v>457</v>
      </c>
      <c r="D403" s="9" t="s">
        <v>861</v>
      </c>
    </row>
    <row r="404" spans="1:4" x14ac:dyDescent="0.2">
      <c r="A404" s="41" t="s">
        <v>1354</v>
      </c>
      <c r="B404" s="42" t="s">
        <v>860</v>
      </c>
      <c r="C404" s="42"/>
      <c r="D404" s="9"/>
    </row>
    <row r="405" spans="1:4" x14ac:dyDescent="0.2">
      <c r="A405" s="41" t="s">
        <v>1396</v>
      </c>
      <c r="B405" s="42" t="s">
        <v>857</v>
      </c>
      <c r="C405" s="42" t="s">
        <v>859</v>
      </c>
      <c r="D405" s="9" t="s">
        <v>858</v>
      </c>
    </row>
    <row r="406" spans="1:4" x14ac:dyDescent="0.2">
      <c r="A406" s="41" t="s">
        <v>1397</v>
      </c>
      <c r="B406" s="42" t="s">
        <v>857</v>
      </c>
      <c r="C406" s="42"/>
      <c r="D406" s="9"/>
    </row>
    <row r="407" spans="1:4" x14ac:dyDescent="0.2">
      <c r="A407" s="41" t="s">
        <v>1398</v>
      </c>
      <c r="B407" s="42" t="s">
        <v>857</v>
      </c>
      <c r="C407" s="42"/>
      <c r="D407" s="9"/>
    </row>
    <row r="408" spans="1:4" x14ac:dyDescent="0.2">
      <c r="A408" s="41" t="s">
        <v>1399</v>
      </c>
      <c r="B408" s="42" t="s">
        <v>857</v>
      </c>
      <c r="C408" s="42"/>
      <c r="D408" s="9"/>
    </row>
    <row r="409" spans="1:4" x14ac:dyDescent="0.2">
      <c r="A409" s="41" t="s">
        <v>1400</v>
      </c>
      <c r="B409" s="42" t="s">
        <v>857</v>
      </c>
      <c r="C409" s="42"/>
      <c r="D409" s="9"/>
    </row>
    <row r="410" spans="1:4" x14ac:dyDescent="0.2">
      <c r="A410" s="41" t="s">
        <v>1401</v>
      </c>
      <c r="B410" s="42" t="s">
        <v>855</v>
      </c>
      <c r="C410" s="42" t="s">
        <v>747</v>
      </c>
      <c r="D410" s="9" t="s">
        <v>856</v>
      </c>
    </row>
    <row r="411" spans="1:4" x14ac:dyDescent="0.2">
      <c r="A411" s="41" t="s">
        <v>1402</v>
      </c>
      <c r="B411" s="42" t="s">
        <v>855</v>
      </c>
      <c r="C411" s="42"/>
      <c r="D411" s="9"/>
    </row>
    <row r="412" spans="1:4" x14ac:dyDescent="0.2">
      <c r="A412" s="41" t="s">
        <v>1373</v>
      </c>
      <c r="B412" s="42" t="s">
        <v>853</v>
      </c>
      <c r="C412" s="42" t="s">
        <v>824</v>
      </c>
      <c r="D412" s="9" t="s">
        <v>854</v>
      </c>
    </row>
    <row r="413" spans="1:4" x14ac:dyDescent="0.2">
      <c r="A413" s="41" t="s">
        <v>1374</v>
      </c>
      <c r="B413" s="42" t="s">
        <v>853</v>
      </c>
      <c r="C413" s="42"/>
      <c r="D413" s="9"/>
    </row>
    <row r="414" spans="1:4" x14ac:dyDescent="0.2">
      <c r="A414" s="41" t="s">
        <v>1375</v>
      </c>
      <c r="B414" s="42" t="s">
        <v>853</v>
      </c>
      <c r="C414" s="42"/>
      <c r="D414" s="9"/>
    </row>
    <row r="415" spans="1:4" x14ac:dyDescent="0.2">
      <c r="A415" s="41" t="s">
        <v>1383</v>
      </c>
      <c r="B415" s="42" t="s">
        <v>851</v>
      </c>
      <c r="C415" s="42" t="s">
        <v>477</v>
      </c>
      <c r="D415" s="9" t="s">
        <v>852</v>
      </c>
    </row>
    <row r="416" spans="1:4" x14ac:dyDescent="0.2">
      <c r="A416" s="41" t="s">
        <v>1384</v>
      </c>
      <c r="B416" s="42" t="s">
        <v>851</v>
      </c>
      <c r="C416" s="42"/>
      <c r="D416" s="9"/>
    </row>
    <row r="417" spans="1:4" x14ac:dyDescent="0.2">
      <c r="A417" s="41" t="s">
        <v>1385</v>
      </c>
      <c r="B417" s="42" t="s">
        <v>851</v>
      </c>
      <c r="C417" s="42"/>
      <c r="D417" s="9"/>
    </row>
    <row r="418" spans="1:4" x14ac:dyDescent="0.2">
      <c r="A418" s="41" t="s">
        <v>1386</v>
      </c>
      <c r="B418" s="42" t="s">
        <v>851</v>
      </c>
      <c r="C418" s="42"/>
      <c r="D418" s="9"/>
    </row>
    <row r="419" spans="1:4" x14ac:dyDescent="0.2">
      <c r="A419" s="41" t="s">
        <v>1389</v>
      </c>
      <c r="B419" s="42" t="s">
        <v>848</v>
      </c>
      <c r="C419" s="42" t="s">
        <v>850</v>
      </c>
      <c r="D419" s="9" t="s">
        <v>849</v>
      </c>
    </row>
    <row r="420" spans="1:4" x14ac:dyDescent="0.2">
      <c r="A420" s="41" t="s">
        <v>1403</v>
      </c>
      <c r="B420" s="42" t="s">
        <v>848</v>
      </c>
      <c r="C420" s="42"/>
      <c r="D420" s="9"/>
    </row>
    <row r="421" spans="1:4" x14ac:dyDescent="0.2">
      <c r="A421" s="41" t="s">
        <v>1404</v>
      </c>
      <c r="B421" s="42" t="s">
        <v>848</v>
      </c>
      <c r="C421" s="42"/>
      <c r="D421" s="9"/>
    </row>
    <row r="422" spans="1:4" x14ac:dyDescent="0.2">
      <c r="A422" s="41" t="s">
        <v>1405</v>
      </c>
      <c r="B422" s="42" t="s">
        <v>848</v>
      </c>
      <c r="C422" s="42"/>
      <c r="D422" s="9"/>
    </row>
    <row r="423" spans="1:4" x14ac:dyDescent="0.2">
      <c r="A423" s="41" t="s">
        <v>1406</v>
      </c>
      <c r="B423" s="42" t="s">
        <v>848</v>
      </c>
      <c r="C423" s="42"/>
      <c r="D423" s="9"/>
    </row>
    <row r="424" spans="1:4" x14ac:dyDescent="0.2">
      <c r="A424" s="41" t="s">
        <v>1407</v>
      </c>
      <c r="B424" s="42" t="s">
        <v>848</v>
      </c>
      <c r="C424" s="42"/>
      <c r="D424" s="9"/>
    </row>
    <row r="425" spans="1:4" x14ac:dyDescent="0.2">
      <c r="A425" s="41" t="s">
        <v>1408</v>
      </c>
      <c r="B425" s="42" t="s">
        <v>848</v>
      </c>
      <c r="C425" s="42"/>
      <c r="D425" s="9"/>
    </row>
    <row r="426" spans="1:4" x14ac:dyDescent="0.2">
      <c r="A426" s="41" t="s">
        <v>1361</v>
      </c>
      <c r="B426" s="42" t="s">
        <v>845</v>
      </c>
      <c r="C426" s="42" t="s">
        <v>847</v>
      </c>
      <c r="D426" s="9" t="s">
        <v>846</v>
      </c>
    </row>
    <row r="427" spans="1:4" x14ac:dyDescent="0.2">
      <c r="A427" s="41" t="s">
        <v>1362</v>
      </c>
      <c r="B427" s="42" t="s">
        <v>845</v>
      </c>
      <c r="C427" s="42"/>
      <c r="D427" s="9"/>
    </row>
    <row r="428" spans="1:4" x14ac:dyDescent="0.2">
      <c r="A428" s="41" t="s">
        <v>1368</v>
      </c>
      <c r="B428" s="42" t="s">
        <v>845</v>
      </c>
      <c r="C428" s="42"/>
      <c r="D428" s="9"/>
    </row>
    <row r="429" spans="1:4" x14ac:dyDescent="0.2">
      <c r="A429" s="41" t="s">
        <v>1369</v>
      </c>
      <c r="B429" s="42" t="s">
        <v>845</v>
      </c>
      <c r="C429" s="42"/>
      <c r="D429" s="9"/>
    </row>
    <row r="430" spans="1:4" x14ac:dyDescent="0.2">
      <c r="A430" s="41" t="s">
        <v>1370</v>
      </c>
      <c r="B430" s="42" t="s">
        <v>845</v>
      </c>
      <c r="C430" s="42"/>
      <c r="D430" s="9"/>
    </row>
    <row r="431" spans="1:4" x14ac:dyDescent="0.2">
      <c r="A431" s="41" t="s">
        <v>1371</v>
      </c>
      <c r="B431" s="42" t="s">
        <v>845</v>
      </c>
      <c r="C431" s="42"/>
      <c r="D431" s="9"/>
    </row>
    <row r="432" spans="1:4" x14ac:dyDescent="0.2">
      <c r="A432" s="41" t="s">
        <v>1372</v>
      </c>
      <c r="B432" s="42" t="s">
        <v>845</v>
      </c>
      <c r="C432" s="42"/>
      <c r="D432" s="9"/>
    </row>
    <row r="433" spans="1:4" x14ac:dyDescent="0.2">
      <c r="A433" s="41" t="s">
        <v>1363</v>
      </c>
      <c r="B433" s="42" t="s">
        <v>843</v>
      </c>
      <c r="C433" s="42" t="s">
        <v>482</v>
      </c>
      <c r="D433" s="9" t="s">
        <v>844</v>
      </c>
    </row>
    <row r="434" spans="1:4" x14ac:dyDescent="0.2">
      <c r="A434" s="41" t="s">
        <v>1364</v>
      </c>
      <c r="B434" s="42" t="s">
        <v>843</v>
      </c>
      <c r="C434" s="42"/>
      <c r="D434" s="9"/>
    </row>
    <row r="435" spans="1:4" x14ac:dyDescent="0.2">
      <c r="A435" s="41" t="s">
        <v>1373</v>
      </c>
      <c r="B435" s="42" t="s">
        <v>840</v>
      </c>
      <c r="C435" s="42" t="s">
        <v>842</v>
      </c>
      <c r="D435" s="9" t="s">
        <v>841</v>
      </c>
    </row>
    <row r="436" spans="1:4" x14ac:dyDescent="0.2">
      <c r="A436" s="41" t="s">
        <v>1374</v>
      </c>
      <c r="B436" s="42" t="s">
        <v>840</v>
      </c>
      <c r="C436" s="42"/>
      <c r="D436" s="9"/>
    </row>
    <row r="437" spans="1:4" x14ac:dyDescent="0.2">
      <c r="A437" s="41" t="s">
        <v>1375</v>
      </c>
      <c r="B437" s="42" t="s">
        <v>840</v>
      </c>
      <c r="C437" s="42"/>
      <c r="D437" s="9"/>
    </row>
    <row r="438" spans="1:4" x14ac:dyDescent="0.2">
      <c r="A438" s="41" t="s">
        <v>1376</v>
      </c>
      <c r="B438" s="42" t="s">
        <v>840</v>
      </c>
      <c r="C438" s="42"/>
      <c r="D438" s="9"/>
    </row>
    <row r="439" spans="1:4" x14ac:dyDescent="0.2">
      <c r="A439" s="41" t="s">
        <v>1377</v>
      </c>
      <c r="B439" s="42" t="s">
        <v>840</v>
      </c>
      <c r="C439" s="42"/>
      <c r="D439" s="9"/>
    </row>
    <row r="440" spans="1:4" x14ac:dyDescent="0.2">
      <c r="A440" s="41" t="s">
        <v>1378</v>
      </c>
      <c r="B440" s="42" t="s">
        <v>840</v>
      </c>
      <c r="C440" s="42"/>
      <c r="D440" s="9"/>
    </row>
    <row r="441" spans="1:4" x14ac:dyDescent="0.2">
      <c r="A441" s="41" t="s">
        <v>1409</v>
      </c>
      <c r="B441" s="42" t="s">
        <v>840</v>
      </c>
      <c r="C441" s="42"/>
      <c r="D441" s="9"/>
    </row>
    <row r="442" spans="1:4" x14ac:dyDescent="0.2">
      <c r="A442" s="41" t="s">
        <v>1410</v>
      </c>
      <c r="B442" s="42" t="s">
        <v>838</v>
      </c>
      <c r="C442" s="42" t="s">
        <v>459</v>
      </c>
      <c r="D442" s="9" t="s">
        <v>839</v>
      </c>
    </row>
    <row r="443" spans="1:4" x14ac:dyDescent="0.2">
      <c r="A443" s="41" t="s">
        <v>1411</v>
      </c>
      <c r="B443" s="42" t="s">
        <v>838</v>
      </c>
      <c r="C443" s="42"/>
      <c r="D443" s="9"/>
    </row>
    <row r="444" spans="1:4" x14ac:dyDescent="0.2">
      <c r="A444" s="41" t="s">
        <v>1412</v>
      </c>
      <c r="B444" s="42" t="s">
        <v>838</v>
      </c>
      <c r="C444" s="42"/>
      <c r="D444" s="9"/>
    </row>
    <row r="445" spans="1:4" x14ac:dyDescent="0.2">
      <c r="A445" s="41" t="s">
        <v>1413</v>
      </c>
      <c r="B445" s="42" t="s">
        <v>838</v>
      </c>
      <c r="C445" s="42"/>
      <c r="D445" s="9"/>
    </row>
    <row r="446" spans="1:4" x14ac:dyDescent="0.2">
      <c r="A446" s="41" t="s">
        <v>1414</v>
      </c>
      <c r="B446" s="42" t="s">
        <v>838</v>
      </c>
      <c r="C446" s="42"/>
      <c r="D446" s="9"/>
    </row>
    <row r="447" spans="1:4" x14ac:dyDescent="0.2">
      <c r="A447" s="41" t="s">
        <v>1415</v>
      </c>
      <c r="B447" s="42" t="s">
        <v>838</v>
      </c>
      <c r="C447" s="42"/>
      <c r="D447" s="9"/>
    </row>
    <row r="448" spans="1:4" x14ac:dyDescent="0.2">
      <c r="A448" s="41" t="s">
        <v>1416</v>
      </c>
      <c r="B448" s="42" t="s">
        <v>838</v>
      </c>
      <c r="C448" s="42"/>
      <c r="D448" s="9"/>
    </row>
    <row r="449" spans="1:4" x14ac:dyDescent="0.2">
      <c r="A449" s="41" t="s">
        <v>1373</v>
      </c>
      <c r="B449" s="42" t="s">
        <v>836</v>
      </c>
      <c r="C449" s="42" t="s">
        <v>778</v>
      </c>
      <c r="D449" s="9" t="s">
        <v>837</v>
      </c>
    </row>
    <row r="450" spans="1:4" x14ac:dyDescent="0.2">
      <c r="A450" s="41" t="s">
        <v>1374</v>
      </c>
      <c r="B450" s="42" t="s">
        <v>836</v>
      </c>
      <c r="C450" s="42"/>
      <c r="D450" s="9"/>
    </row>
    <row r="451" spans="1:4" x14ac:dyDescent="0.2">
      <c r="A451" s="41" t="s">
        <v>1375</v>
      </c>
      <c r="B451" s="42" t="s">
        <v>836</v>
      </c>
      <c r="C451" s="42"/>
      <c r="D451" s="9"/>
    </row>
    <row r="452" spans="1:4" x14ac:dyDescent="0.2">
      <c r="A452" s="41" t="s">
        <v>1376</v>
      </c>
      <c r="B452" s="42" t="s">
        <v>836</v>
      </c>
      <c r="C452" s="42"/>
      <c r="D452" s="9"/>
    </row>
    <row r="453" spans="1:4" x14ac:dyDescent="0.2">
      <c r="A453" s="41" t="s">
        <v>1377</v>
      </c>
      <c r="B453" s="42" t="s">
        <v>836</v>
      </c>
      <c r="C453" s="42"/>
      <c r="D453" s="9"/>
    </row>
    <row r="454" spans="1:4" x14ac:dyDescent="0.2">
      <c r="A454" s="41" t="s">
        <v>1378</v>
      </c>
      <c r="B454" s="42" t="s">
        <v>836</v>
      </c>
      <c r="C454" s="42"/>
      <c r="D454" s="9"/>
    </row>
    <row r="455" spans="1:4" x14ac:dyDescent="0.2">
      <c r="A455" s="41" t="s">
        <v>1417</v>
      </c>
      <c r="B455" s="42" t="s">
        <v>834</v>
      </c>
      <c r="C455" s="42" t="s">
        <v>604</v>
      </c>
      <c r="D455" s="9" t="s">
        <v>835</v>
      </c>
    </row>
    <row r="456" spans="1:4" x14ac:dyDescent="0.2">
      <c r="A456" s="41" t="s">
        <v>1418</v>
      </c>
      <c r="B456" s="42" t="s">
        <v>834</v>
      </c>
      <c r="C456" s="42"/>
      <c r="D456" s="9"/>
    </row>
    <row r="457" spans="1:4" x14ac:dyDescent="0.2">
      <c r="A457" s="41" t="s">
        <v>1419</v>
      </c>
      <c r="B457" s="42" t="s">
        <v>833</v>
      </c>
      <c r="C457" s="42" t="s">
        <v>521</v>
      </c>
      <c r="D457" s="9" t="s">
        <v>832</v>
      </c>
    </row>
    <row r="458" spans="1:4" x14ac:dyDescent="0.2">
      <c r="A458" s="41" t="s">
        <v>1420</v>
      </c>
      <c r="B458" s="42" t="s">
        <v>829</v>
      </c>
      <c r="C458" s="42" t="s">
        <v>831</v>
      </c>
      <c r="D458" s="9" t="s">
        <v>830</v>
      </c>
    </row>
    <row r="459" spans="1:4" x14ac:dyDescent="0.2">
      <c r="A459" s="41" t="s">
        <v>1421</v>
      </c>
      <c r="B459" s="42" t="s">
        <v>829</v>
      </c>
      <c r="C459" s="42"/>
      <c r="D459" s="9"/>
    </row>
    <row r="460" spans="1:4" x14ac:dyDescent="0.2">
      <c r="A460" s="41" t="s">
        <v>1422</v>
      </c>
      <c r="B460" s="42" t="s">
        <v>829</v>
      </c>
      <c r="C460" s="42"/>
      <c r="D460" s="9"/>
    </row>
    <row r="461" spans="1:4" x14ac:dyDescent="0.2">
      <c r="A461" s="41" t="s">
        <v>1423</v>
      </c>
      <c r="B461" s="42" t="s">
        <v>829</v>
      </c>
      <c r="C461" s="42"/>
      <c r="D461" s="9"/>
    </row>
    <row r="462" spans="1:4" x14ac:dyDescent="0.2">
      <c r="A462" s="41" t="s">
        <v>1424</v>
      </c>
      <c r="B462" s="42" t="s">
        <v>829</v>
      </c>
      <c r="C462" s="42"/>
      <c r="D462" s="9"/>
    </row>
    <row r="463" spans="1:4" x14ac:dyDescent="0.2">
      <c r="A463" s="41" t="s">
        <v>1425</v>
      </c>
      <c r="B463" s="42" t="s">
        <v>825</v>
      </c>
      <c r="C463" s="42" t="s">
        <v>828</v>
      </c>
      <c r="D463" s="9" t="s">
        <v>827</v>
      </c>
    </row>
    <row r="464" spans="1:4" x14ac:dyDescent="0.2">
      <c r="A464" s="41" t="s">
        <v>1426</v>
      </c>
      <c r="B464" s="42" t="s">
        <v>825</v>
      </c>
      <c r="C464" s="42"/>
      <c r="D464" s="9"/>
    </row>
    <row r="465" spans="1:4" x14ac:dyDescent="0.2">
      <c r="A465" s="41" t="s">
        <v>1427</v>
      </c>
      <c r="B465" s="42" t="s">
        <v>825</v>
      </c>
      <c r="C465" s="42"/>
      <c r="D465" s="9"/>
    </row>
    <row r="466" spans="1:4" x14ac:dyDescent="0.2">
      <c r="A466" s="41" t="s">
        <v>1428</v>
      </c>
      <c r="B466" s="42" t="s">
        <v>825</v>
      </c>
      <c r="C466" s="42" t="s">
        <v>820</v>
      </c>
      <c r="D466" s="9" t="s">
        <v>826</v>
      </c>
    </row>
    <row r="467" spans="1:4" x14ac:dyDescent="0.2">
      <c r="A467" s="41" t="s">
        <v>1429</v>
      </c>
      <c r="B467" s="42" t="s">
        <v>825</v>
      </c>
      <c r="C467" s="42"/>
      <c r="D467" s="9"/>
    </row>
    <row r="468" spans="1:4" x14ac:dyDescent="0.2">
      <c r="A468" s="41" t="s">
        <v>1430</v>
      </c>
      <c r="B468" s="42" t="s">
        <v>825</v>
      </c>
      <c r="C468" s="42"/>
      <c r="D468" s="9"/>
    </row>
    <row r="469" spans="1:4" x14ac:dyDescent="0.2">
      <c r="A469" s="41" t="s">
        <v>1431</v>
      </c>
      <c r="B469" s="42" t="s">
        <v>822</v>
      </c>
      <c r="C469" s="42" t="s">
        <v>824</v>
      </c>
      <c r="D469" s="9" t="s">
        <v>823</v>
      </c>
    </row>
    <row r="470" spans="1:4" x14ac:dyDescent="0.2">
      <c r="A470" s="41" t="s">
        <v>1432</v>
      </c>
      <c r="B470" s="42" t="s">
        <v>822</v>
      </c>
      <c r="C470" s="42"/>
      <c r="D470" s="9"/>
    </row>
    <row r="471" spans="1:4" x14ac:dyDescent="0.2">
      <c r="A471" s="41" t="s">
        <v>1433</v>
      </c>
      <c r="B471" s="42" t="s">
        <v>822</v>
      </c>
      <c r="C471" s="42"/>
      <c r="D471" s="9"/>
    </row>
    <row r="472" spans="1:4" x14ac:dyDescent="0.2">
      <c r="A472" s="41" t="s">
        <v>1434</v>
      </c>
      <c r="B472" s="42" t="s">
        <v>822</v>
      </c>
      <c r="C472" s="42"/>
      <c r="D472" s="9"/>
    </row>
    <row r="473" spans="1:4" x14ac:dyDescent="0.2">
      <c r="A473" s="41" t="s">
        <v>1435</v>
      </c>
      <c r="B473" s="42" t="s">
        <v>822</v>
      </c>
      <c r="C473" s="42"/>
      <c r="D473" s="9"/>
    </row>
    <row r="474" spans="1:4" x14ac:dyDescent="0.2">
      <c r="A474" s="41" t="s">
        <v>1436</v>
      </c>
      <c r="B474" s="42" t="s">
        <v>822</v>
      </c>
      <c r="C474" s="42"/>
      <c r="D474" s="9"/>
    </row>
    <row r="475" spans="1:4" x14ac:dyDescent="0.2">
      <c r="A475" s="41" t="s">
        <v>1437</v>
      </c>
      <c r="B475" s="42" t="s">
        <v>821</v>
      </c>
      <c r="C475" s="42"/>
      <c r="D475" s="9"/>
    </row>
    <row r="476" spans="1:4" x14ac:dyDescent="0.2">
      <c r="A476" s="41" t="s">
        <v>1431</v>
      </c>
      <c r="B476" s="42" t="s">
        <v>818</v>
      </c>
      <c r="C476" s="42" t="s">
        <v>820</v>
      </c>
      <c r="D476" s="9" t="s">
        <v>819</v>
      </c>
    </row>
    <row r="477" spans="1:4" x14ac:dyDescent="0.2">
      <c r="A477" s="41" t="s">
        <v>1432</v>
      </c>
      <c r="B477" s="42" t="s">
        <v>818</v>
      </c>
      <c r="C477" s="42"/>
      <c r="D477" s="9"/>
    </row>
    <row r="478" spans="1:4" x14ac:dyDescent="0.2">
      <c r="A478" s="41" t="s">
        <v>1433</v>
      </c>
      <c r="B478" s="42" t="s">
        <v>818</v>
      </c>
      <c r="C478" s="42"/>
      <c r="D478" s="9"/>
    </row>
    <row r="479" spans="1:4" x14ac:dyDescent="0.2">
      <c r="A479" s="41" t="s">
        <v>1434</v>
      </c>
      <c r="B479" s="42" t="s">
        <v>818</v>
      </c>
      <c r="C479" s="42"/>
      <c r="D479" s="9"/>
    </row>
    <row r="480" spans="1:4" x14ac:dyDescent="0.2">
      <c r="A480" s="41" t="s">
        <v>1438</v>
      </c>
      <c r="B480" s="42" t="s">
        <v>815</v>
      </c>
      <c r="C480" s="42" t="s">
        <v>817</v>
      </c>
      <c r="D480" s="9" t="s">
        <v>816</v>
      </c>
    </row>
    <row r="481" spans="1:4" x14ac:dyDescent="0.2">
      <c r="A481" s="41" t="s">
        <v>1439</v>
      </c>
      <c r="B481" s="42" t="s">
        <v>815</v>
      </c>
      <c r="C481" s="42"/>
      <c r="D481" s="9"/>
    </row>
    <row r="482" spans="1:4" x14ac:dyDescent="0.2">
      <c r="A482" s="41" t="s">
        <v>1440</v>
      </c>
      <c r="B482" s="42" t="s">
        <v>815</v>
      </c>
      <c r="C482" s="42"/>
      <c r="D482" s="9"/>
    </row>
    <row r="483" spans="1:4" x14ac:dyDescent="0.2">
      <c r="A483" s="41" t="s">
        <v>1419</v>
      </c>
      <c r="B483" s="42" t="s">
        <v>813</v>
      </c>
      <c r="C483" s="42" t="s">
        <v>620</v>
      </c>
      <c r="D483" s="9" t="s">
        <v>814</v>
      </c>
    </row>
    <row r="484" spans="1:4" x14ac:dyDescent="0.2">
      <c r="A484" s="41" t="s">
        <v>1441</v>
      </c>
      <c r="B484" s="42" t="s">
        <v>813</v>
      </c>
      <c r="C484" s="42"/>
      <c r="D484" s="9"/>
    </row>
    <row r="485" spans="1:4" x14ac:dyDescent="0.2">
      <c r="A485" s="41" t="s">
        <v>1431</v>
      </c>
      <c r="B485" s="42" t="s">
        <v>812</v>
      </c>
      <c r="C485" s="42" t="s">
        <v>811</v>
      </c>
      <c r="D485" s="9" t="s">
        <v>810</v>
      </c>
    </row>
    <row r="486" spans="1:4" x14ac:dyDescent="0.2">
      <c r="A486" s="41" t="s">
        <v>1442</v>
      </c>
      <c r="B486" s="42" t="s">
        <v>807</v>
      </c>
      <c r="C486" s="42" t="s">
        <v>809</v>
      </c>
      <c r="D486" s="9" t="s">
        <v>808</v>
      </c>
    </row>
    <row r="487" spans="1:4" x14ac:dyDescent="0.2">
      <c r="A487" s="41" t="s">
        <v>1443</v>
      </c>
      <c r="B487" s="42" t="s">
        <v>807</v>
      </c>
      <c r="C487" s="42"/>
      <c r="D487" s="9"/>
    </row>
    <row r="488" spans="1:4" x14ac:dyDescent="0.2">
      <c r="A488" s="41" t="s">
        <v>1444</v>
      </c>
      <c r="B488" s="42" t="s">
        <v>807</v>
      </c>
      <c r="C488" s="42"/>
      <c r="D488" s="9"/>
    </row>
    <row r="489" spans="1:4" x14ac:dyDescent="0.2">
      <c r="A489" s="41" t="s">
        <v>1445</v>
      </c>
      <c r="B489" s="42" t="s">
        <v>807</v>
      </c>
      <c r="C489" s="42"/>
      <c r="D489" s="9"/>
    </row>
    <row r="490" spans="1:4" x14ac:dyDescent="0.2">
      <c r="A490" s="41" t="s">
        <v>1446</v>
      </c>
      <c r="B490" s="42" t="s">
        <v>807</v>
      </c>
      <c r="C490" s="42"/>
      <c r="D490" s="9"/>
    </row>
    <row r="491" spans="1:4" x14ac:dyDescent="0.2">
      <c r="A491" s="41" t="s">
        <v>1447</v>
      </c>
      <c r="B491" s="42" t="s">
        <v>807</v>
      </c>
      <c r="C491" s="42"/>
      <c r="D491" s="9"/>
    </row>
    <row r="492" spans="1:4" x14ac:dyDescent="0.2">
      <c r="A492" s="41" t="s">
        <v>1448</v>
      </c>
      <c r="B492" s="42" t="s">
        <v>804</v>
      </c>
      <c r="C492" s="42" t="s">
        <v>806</v>
      </c>
      <c r="D492" s="9" t="s">
        <v>805</v>
      </c>
    </row>
    <row r="493" spans="1:4" x14ac:dyDescent="0.2">
      <c r="A493" s="41" t="s">
        <v>1449</v>
      </c>
      <c r="B493" s="42" t="s">
        <v>804</v>
      </c>
      <c r="C493" s="42"/>
      <c r="D493" s="9"/>
    </row>
    <row r="494" spans="1:4" x14ac:dyDescent="0.2">
      <c r="A494" s="41" t="s">
        <v>1450</v>
      </c>
      <c r="B494" s="42" t="s">
        <v>804</v>
      </c>
      <c r="C494" s="42"/>
      <c r="D494" s="9"/>
    </row>
    <row r="495" spans="1:4" x14ac:dyDescent="0.2">
      <c r="A495" s="41" t="s">
        <v>1451</v>
      </c>
      <c r="B495" s="42" t="s">
        <v>804</v>
      </c>
      <c r="C495" s="42"/>
      <c r="D495" s="9"/>
    </row>
    <row r="496" spans="1:4" x14ac:dyDescent="0.2">
      <c r="A496" s="41" t="s">
        <v>1452</v>
      </c>
      <c r="B496" s="42" t="s">
        <v>804</v>
      </c>
      <c r="C496" s="42"/>
      <c r="D496" s="9"/>
    </row>
    <row r="497" spans="1:4" x14ac:dyDescent="0.2">
      <c r="A497" s="41" t="s">
        <v>1453</v>
      </c>
      <c r="B497" s="42" t="s">
        <v>804</v>
      </c>
      <c r="C497" s="42"/>
      <c r="D497" s="9"/>
    </row>
    <row r="498" spans="1:4" x14ac:dyDescent="0.2">
      <c r="A498" s="41" t="s">
        <v>1454</v>
      </c>
      <c r="B498" s="42" t="s">
        <v>802</v>
      </c>
      <c r="C498" s="42" t="s">
        <v>460</v>
      </c>
      <c r="D498" s="9" t="s">
        <v>803</v>
      </c>
    </row>
    <row r="499" spans="1:4" x14ac:dyDescent="0.2">
      <c r="A499" s="41" t="s">
        <v>1455</v>
      </c>
      <c r="B499" s="42" t="s">
        <v>802</v>
      </c>
      <c r="C499" s="42"/>
      <c r="D499" s="9"/>
    </row>
    <row r="500" spans="1:4" x14ac:dyDescent="0.2">
      <c r="A500" s="41" t="s">
        <v>1456</v>
      </c>
      <c r="B500" s="42" t="s">
        <v>802</v>
      </c>
      <c r="C500" s="42"/>
      <c r="D500" s="9"/>
    </row>
    <row r="501" spans="1:4" x14ac:dyDescent="0.2">
      <c r="A501" s="41" t="s">
        <v>1457</v>
      </c>
      <c r="B501" s="42" t="s">
        <v>802</v>
      </c>
      <c r="C501" s="42"/>
      <c r="D501" s="9"/>
    </row>
    <row r="502" spans="1:4" x14ac:dyDescent="0.2">
      <c r="A502" s="41" t="s">
        <v>1458</v>
      </c>
      <c r="B502" s="42" t="s">
        <v>802</v>
      </c>
      <c r="C502" s="42"/>
      <c r="D502" s="9"/>
    </row>
    <row r="503" spans="1:4" x14ac:dyDescent="0.2">
      <c r="A503" s="41" t="s">
        <v>1442</v>
      </c>
      <c r="B503" s="42" t="s">
        <v>799</v>
      </c>
      <c r="C503" s="42" t="s">
        <v>801</v>
      </c>
      <c r="D503" s="9" t="s">
        <v>800</v>
      </c>
    </row>
    <row r="504" spans="1:4" x14ac:dyDescent="0.2">
      <c r="A504" s="41" t="s">
        <v>1443</v>
      </c>
      <c r="B504" s="42" t="s">
        <v>799</v>
      </c>
      <c r="C504" s="42"/>
      <c r="D504" s="9"/>
    </row>
    <row r="505" spans="1:4" x14ac:dyDescent="0.2">
      <c r="A505" s="41" t="s">
        <v>1444</v>
      </c>
      <c r="B505" s="42" t="s">
        <v>799</v>
      </c>
      <c r="C505" s="42"/>
      <c r="D505" s="9"/>
    </row>
    <row r="506" spans="1:4" x14ac:dyDescent="0.2">
      <c r="A506" s="41" t="s">
        <v>1445</v>
      </c>
      <c r="B506" s="42" t="s">
        <v>799</v>
      </c>
      <c r="C506" s="42"/>
      <c r="D506" s="9"/>
    </row>
    <row r="507" spans="1:4" x14ac:dyDescent="0.2">
      <c r="A507" s="41" t="s">
        <v>1454</v>
      </c>
      <c r="B507" s="42" t="s">
        <v>797</v>
      </c>
      <c r="C507" s="42" t="s">
        <v>658</v>
      </c>
      <c r="D507" s="9" t="s">
        <v>798</v>
      </c>
    </row>
    <row r="508" spans="1:4" x14ac:dyDescent="0.2">
      <c r="A508" s="41" t="s">
        <v>1455</v>
      </c>
      <c r="B508" s="42" t="s">
        <v>797</v>
      </c>
      <c r="C508" s="42"/>
      <c r="D508" s="9"/>
    </row>
    <row r="509" spans="1:4" x14ac:dyDescent="0.2">
      <c r="A509" s="41" t="s">
        <v>1456</v>
      </c>
      <c r="B509" s="42" t="s">
        <v>797</v>
      </c>
      <c r="C509" s="42"/>
      <c r="D509" s="9"/>
    </row>
    <row r="510" spans="1:4" x14ac:dyDescent="0.2">
      <c r="A510" s="41" t="s">
        <v>1457</v>
      </c>
      <c r="B510" s="42" t="s">
        <v>797</v>
      </c>
      <c r="C510" s="42"/>
      <c r="D510" s="9"/>
    </row>
    <row r="511" spans="1:4" x14ac:dyDescent="0.2">
      <c r="A511" s="41" t="s">
        <v>1417</v>
      </c>
      <c r="B511" s="42" t="s">
        <v>795</v>
      </c>
      <c r="C511" s="42" t="s">
        <v>587</v>
      </c>
      <c r="D511" s="9" t="s">
        <v>796</v>
      </c>
    </row>
    <row r="512" spans="1:4" x14ac:dyDescent="0.2">
      <c r="A512" s="41" t="s">
        <v>1418</v>
      </c>
      <c r="B512" s="42" t="s">
        <v>795</v>
      </c>
      <c r="C512" s="42"/>
      <c r="D512" s="9"/>
    </row>
    <row r="513" spans="1:4" x14ac:dyDescent="0.2">
      <c r="A513" s="41" t="s">
        <v>1459</v>
      </c>
      <c r="B513" s="42" t="s">
        <v>795</v>
      </c>
      <c r="C513" s="42"/>
      <c r="D513" s="9"/>
    </row>
    <row r="514" spans="1:4" x14ac:dyDescent="0.2">
      <c r="A514" s="41" t="s">
        <v>1460</v>
      </c>
      <c r="B514" s="42" t="s">
        <v>795</v>
      </c>
      <c r="C514" s="42"/>
      <c r="D514" s="9"/>
    </row>
    <row r="515" spans="1:4" x14ac:dyDescent="0.2">
      <c r="A515" s="41" t="s">
        <v>1461</v>
      </c>
      <c r="B515" s="42" t="s">
        <v>793</v>
      </c>
      <c r="C515" s="42" t="s">
        <v>458</v>
      </c>
      <c r="D515" s="9" t="s">
        <v>794</v>
      </c>
    </row>
    <row r="516" spans="1:4" x14ac:dyDescent="0.2">
      <c r="A516" s="41" t="s">
        <v>1462</v>
      </c>
      <c r="B516" s="42" t="s">
        <v>793</v>
      </c>
      <c r="C516" s="42"/>
      <c r="D516" s="9"/>
    </row>
    <row r="517" spans="1:4" x14ac:dyDescent="0.2">
      <c r="A517" s="41" t="s">
        <v>1463</v>
      </c>
      <c r="B517" s="42" t="s">
        <v>793</v>
      </c>
      <c r="C517" s="42"/>
      <c r="D517" s="9"/>
    </row>
    <row r="518" spans="1:4" x14ac:dyDescent="0.2">
      <c r="A518" s="41" t="s">
        <v>1464</v>
      </c>
      <c r="B518" s="42" t="s">
        <v>793</v>
      </c>
      <c r="C518" s="42"/>
      <c r="D518" s="9"/>
    </row>
    <row r="519" spans="1:4" x14ac:dyDescent="0.2">
      <c r="A519" s="41" t="s">
        <v>1465</v>
      </c>
      <c r="B519" s="42" t="s">
        <v>793</v>
      </c>
      <c r="C519" s="42"/>
      <c r="D519" s="9"/>
    </row>
    <row r="520" spans="1:4" x14ac:dyDescent="0.2">
      <c r="A520" s="41" t="s">
        <v>1466</v>
      </c>
      <c r="B520" s="42" t="s">
        <v>793</v>
      </c>
      <c r="C520" s="42"/>
      <c r="D520" s="9"/>
    </row>
    <row r="521" spans="1:4" x14ac:dyDescent="0.2">
      <c r="A521" s="41" t="s">
        <v>1467</v>
      </c>
      <c r="B521" s="42" t="s">
        <v>793</v>
      </c>
      <c r="C521" s="42"/>
      <c r="D521" s="9"/>
    </row>
    <row r="522" spans="1:4" x14ac:dyDescent="0.2">
      <c r="A522" s="41" t="s">
        <v>1468</v>
      </c>
      <c r="B522" s="42" t="s">
        <v>791</v>
      </c>
      <c r="C522" s="42" t="s">
        <v>460</v>
      </c>
      <c r="D522" s="9" t="s">
        <v>792</v>
      </c>
    </row>
    <row r="523" spans="1:4" x14ac:dyDescent="0.2">
      <c r="A523" s="41" t="s">
        <v>1469</v>
      </c>
      <c r="B523" s="42" t="s">
        <v>791</v>
      </c>
      <c r="C523" s="42"/>
      <c r="D523" s="9"/>
    </row>
    <row r="524" spans="1:4" x14ac:dyDescent="0.2">
      <c r="A524" s="41" t="s">
        <v>1470</v>
      </c>
      <c r="B524" s="42" t="s">
        <v>790</v>
      </c>
      <c r="C524" s="42" t="s">
        <v>789</v>
      </c>
      <c r="D524" s="9" t="s">
        <v>788</v>
      </c>
    </row>
    <row r="525" spans="1:4" x14ac:dyDescent="0.2">
      <c r="A525" s="41" t="s">
        <v>1471</v>
      </c>
      <c r="B525" s="42" t="s">
        <v>785</v>
      </c>
      <c r="C525" s="42" t="s">
        <v>787</v>
      </c>
      <c r="D525" s="9" t="s">
        <v>786</v>
      </c>
    </row>
    <row r="526" spans="1:4" x14ac:dyDescent="0.2">
      <c r="A526" s="41" t="s">
        <v>1472</v>
      </c>
      <c r="B526" s="42" t="s">
        <v>785</v>
      </c>
      <c r="C526" s="42"/>
      <c r="D526" s="9"/>
    </row>
    <row r="527" spans="1:4" x14ac:dyDescent="0.2">
      <c r="A527" s="41" t="s">
        <v>1473</v>
      </c>
      <c r="B527" s="42" t="s">
        <v>785</v>
      </c>
      <c r="C527" s="42"/>
      <c r="D527" s="9"/>
    </row>
    <row r="528" spans="1:4" x14ac:dyDescent="0.2">
      <c r="A528" s="41" t="s">
        <v>1474</v>
      </c>
      <c r="B528" s="42" t="s">
        <v>783</v>
      </c>
      <c r="C528" s="42" t="s">
        <v>609</v>
      </c>
      <c r="D528" s="9" t="s">
        <v>784</v>
      </c>
    </row>
    <row r="529" spans="1:4" x14ac:dyDescent="0.2">
      <c r="A529" s="41" t="s">
        <v>1475</v>
      </c>
      <c r="B529" s="42" t="s">
        <v>783</v>
      </c>
      <c r="C529" s="42"/>
      <c r="D529" s="9"/>
    </row>
    <row r="530" spans="1:4" x14ac:dyDescent="0.2">
      <c r="A530" s="41" t="s">
        <v>1476</v>
      </c>
      <c r="B530" s="42" t="s">
        <v>783</v>
      </c>
      <c r="C530" s="42"/>
      <c r="D530" s="9"/>
    </row>
    <row r="531" spans="1:4" x14ac:dyDescent="0.2">
      <c r="A531" s="41" t="s">
        <v>1477</v>
      </c>
      <c r="B531" s="42" t="s">
        <v>783</v>
      </c>
      <c r="C531" s="42"/>
      <c r="D531" s="9"/>
    </row>
    <row r="532" spans="1:4" x14ac:dyDescent="0.2">
      <c r="A532" s="41" t="s">
        <v>1478</v>
      </c>
      <c r="B532" s="42" t="s">
        <v>783</v>
      </c>
      <c r="C532" s="42"/>
      <c r="D532" s="9"/>
    </row>
    <row r="533" spans="1:4" x14ac:dyDescent="0.2">
      <c r="A533" s="41" t="s">
        <v>1479</v>
      </c>
      <c r="B533" s="42" t="s">
        <v>783</v>
      </c>
      <c r="C533" s="42"/>
      <c r="D533" s="9"/>
    </row>
    <row r="534" spans="1:4" x14ac:dyDescent="0.2">
      <c r="A534" s="41" t="s">
        <v>1480</v>
      </c>
      <c r="B534" s="42" t="s">
        <v>783</v>
      </c>
      <c r="C534" s="42"/>
      <c r="D534" s="9"/>
    </row>
    <row r="535" spans="1:4" x14ac:dyDescent="0.2">
      <c r="A535" s="41" t="s">
        <v>1481</v>
      </c>
      <c r="B535" s="42" t="s">
        <v>781</v>
      </c>
      <c r="C535" s="42" t="s">
        <v>696</v>
      </c>
      <c r="D535" s="9" t="s">
        <v>782</v>
      </c>
    </row>
    <row r="536" spans="1:4" x14ac:dyDescent="0.2">
      <c r="A536" s="41" t="s">
        <v>1482</v>
      </c>
      <c r="B536" s="42" t="s">
        <v>781</v>
      </c>
      <c r="C536" s="42"/>
      <c r="D536" s="9"/>
    </row>
    <row r="537" spans="1:4" x14ac:dyDescent="0.2">
      <c r="A537" s="41" t="s">
        <v>1483</v>
      </c>
      <c r="B537" s="42" t="s">
        <v>781</v>
      </c>
      <c r="C537" s="42"/>
      <c r="D537" s="9"/>
    </row>
    <row r="538" spans="1:4" x14ac:dyDescent="0.2">
      <c r="A538" s="41" t="s">
        <v>1484</v>
      </c>
      <c r="B538" s="42" t="s">
        <v>781</v>
      </c>
      <c r="C538" s="42"/>
      <c r="D538" s="9"/>
    </row>
    <row r="539" spans="1:4" x14ac:dyDescent="0.2">
      <c r="A539" s="41" t="s">
        <v>1485</v>
      </c>
      <c r="B539" s="42" t="s">
        <v>779</v>
      </c>
      <c r="C539" s="42" t="s">
        <v>530</v>
      </c>
      <c r="D539" s="9" t="s">
        <v>780</v>
      </c>
    </row>
    <row r="540" spans="1:4" x14ac:dyDescent="0.2">
      <c r="A540" s="41" t="s">
        <v>1486</v>
      </c>
      <c r="B540" s="42" t="s">
        <v>779</v>
      </c>
      <c r="C540" s="42"/>
      <c r="D540" s="9"/>
    </row>
    <row r="541" spans="1:4" x14ac:dyDescent="0.2">
      <c r="A541" s="41" t="s">
        <v>1487</v>
      </c>
      <c r="B541" s="42" t="s">
        <v>779</v>
      </c>
      <c r="C541" s="42"/>
      <c r="D541" s="9"/>
    </row>
    <row r="542" spans="1:4" x14ac:dyDescent="0.2">
      <c r="A542" s="41" t="s">
        <v>1488</v>
      </c>
      <c r="B542" s="42" t="s">
        <v>779</v>
      </c>
      <c r="C542" s="42"/>
      <c r="D542" s="9"/>
    </row>
    <row r="543" spans="1:4" x14ac:dyDescent="0.2">
      <c r="A543" s="41" t="s">
        <v>1489</v>
      </c>
      <c r="B543" s="42" t="s">
        <v>779</v>
      </c>
      <c r="C543" s="42"/>
      <c r="D543" s="9"/>
    </row>
    <row r="544" spans="1:4" x14ac:dyDescent="0.2">
      <c r="A544" s="41" t="s">
        <v>1490</v>
      </c>
      <c r="B544" s="42" t="s">
        <v>779</v>
      </c>
      <c r="C544" s="42"/>
      <c r="D544" s="9"/>
    </row>
    <row r="545" spans="1:4" x14ac:dyDescent="0.2">
      <c r="A545" s="41" t="s">
        <v>1491</v>
      </c>
      <c r="B545" s="42" t="s">
        <v>779</v>
      </c>
      <c r="C545" s="42"/>
      <c r="D545" s="9"/>
    </row>
    <row r="546" spans="1:4" x14ac:dyDescent="0.2">
      <c r="A546" s="41" t="s">
        <v>1492</v>
      </c>
      <c r="B546" s="42" t="s">
        <v>776</v>
      </c>
      <c r="C546" s="42" t="s">
        <v>778</v>
      </c>
      <c r="D546" s="9" t="s">
        <v>777</v>
      </c>
    </row>
    <row r="547" spans="1:4" x14ac:dyDescent="0.2">
      <c r="A547" s="41" t="s">
        <v>1493</v>
      </c>
      <c r="B547" s="42" t="s">
        <v>776</v>
      </c>
      <c r="C547" s="42"/>
      <c r="D547" s="9"/>
    </row>
    <row r="548" spans="1:4" x14ac:dyDescent="0.2">
      <c r="A548" s="41" t="s">
        <v>1494</v>
      </c>
      <c r="B548" s="42" t="s">
        <v>776</v>
      </c>
      <c r="C548" s="42"/>
      <c r="D548" s="9"/>
    </row>
    <row r="549" spans="1:4" x14ac:dyDescent="0.2">
      <c r="A549" s="41" t="s">
        <v>1495</v>
      </c>
      <c r="B549" s="42" t="s">
        <v>776</v>
      </c>
      <c r="C549" s="42"/>
      <c r="D549" s="9"/>
    </row>
    <row r="550" spans="1:4" x14ac:dyDescent="0.2">
      <c r="A550" s="41" t="s">
        <v>1496</v>
      </c>
      <c r="B550" s="42" t="s">
        <v>776</v>
      </c>
      <c r="C550" s="42"/>
      <c r="D550" s="9"/>
    </row>
    <row r="551" spans="1:4" x14ac:dyDescent="0.2">
      <c r="A551" s="41" t="s">
        <v>1497</v>
      </c>
      <c r="B551" s="42" t="s">
        <v>776</v>
      </c>
      <c r="C551" s="42"/>
      <c r="D551" s="9"/>
    </row>
    <row r="552" spans="1:4" x14ac:dyDescent="0.2">
      <c r="A552" s="41" t="s">
        <v>1498</v>
      </c>
      <c r="B552" s="42" t="s">
        <v>774</v>
      </c>
      <c r="C552" s="42" t="s">
        <v>585</v>
      </c>
      <c r="D552" s="9" t="s">
        <v>775</v>
      </c>
    </row>
    <row r="553" spans="1:4" x14ac:dyDescent="0.2">
      <c r="A553" s="41" t="s">
        <v>1499</v>
      </c>
      <c r="B553" s="42" t="s">
        <v>774</v>
      </c>
      <c r="C553" s="42"/>
      <c r="D553" s="9"/>
    </row>
    <row r="554" spans="1:4" x14ac:dyDescent="0.2">
      <c r="A554" s="41" t="s">
        <v>1500</v>
      </c>
      <c r="B554" s="42" t="s">
        <v>774</v>
      </c>
      <c r="C554" s="42"/>
      <c r="D554" s="9"/>
    </row>
    <row r="555" spans="1:4" x14ac:dyDescent="0.2">
      <c r="A555" s="41" t="s">
        <v>1501</v>
      </c>
      <c r="B555" s="42" t="s">
        <v>774</v>
      </c>
      <c r="C555" s="42"/>
      <c r="D555" s="9"/>
    </row>
    <row r="556" spans="1:4" x14ac:dyDescent="0.2">
      <c r="A556" s="41" t="s">
        <v>1502</v>
      </c>
      <c r="B556" s="42" t="s">
        <v>774</v>
      </c>
      <c r="C556" s="42"/>
      <c r="D556" s="9"/>
    </row>
    <row r="557" spans="1:4" x14ac:dyDescent="0.2">
      <c r="A557" s="41" t="s">
        <v>1503</v>
      </c>
      <c r="B557" s="42" t="s">
        <v>772</v>
      </c>
      <c r="C557" s="42" t="s">
        <v>655</v>
      </c>
      <c r="D557" s="9" t="s">
        <v>773</v>
      </c>
    </row>
    <row r="558" spans="1:4" x14ac:dyDescent="0.2">
      <c r="A558" s="41" t="s">
        <v>1504</v>
      </c>
      <c r="B558" s="42" t="s">
        <v>772</v>
      </c>
      <c r="C558" s="42"/>
      <c r="D558" s="9"/>
    </row>
    <row r="559" spans="1:4" x14ac:dyDescent="0.2">
      <c r="A559" s="41" t="s">
        <v>1505</v>
      </c>
      <c r="B559" s="42" t="s">
        <v>772</v>
      </c>
      <c r="C559" s="42"/>
      <c r="D559" s="9"/>
    </row>
    <row r="560" spans="1:4" x14ac:dyDescent="0.2">
      <c r="A560" s="41" t="s">
        <v>1506</v>
      </c>
      <c r="B560" s="42" t="s">
        <v>772</v>
      </c>
      <c r="C560" s="42"/>
      <c r="D560" s="9"/>
    </row>
    <row r="561" spans="1:4" x14ac:dyDescent="0.2">
      <c r="A561" s="41" t="s">
        <v>1507</v>
      </c>
      <c r="B561" s="42" t="s">
        <v>772</v>
      </c>
      <c r="C561" s="42"/>
      <c r="D561" s="9"/>
    </row>
    <row r="562" spans="1:4" x14ac:dyDescent="0.2">
      <c r="A562" s="41" t="s">
        <v>1508</v>
      </c>
      <c r="B562" s="42" t="s">
        <v>772</v>
      </c>
      <c r="C562" s="42"/>
      <c r="D562" s="9"/>
    </row>
    <row r="563" spans="1:4" x14ac:dyDescent="0.2">
      <c r="A563" s="41" t="s">
        <v>1509</v>
      </c>
      <c r="B563" s="42" t="s">
        <v>769</v>
      </c>
      <c r="C563" s="42" t="s">
        <v>771</v>
      </c>
      <c r="D563" s="9" t="s">
        <v>770</v>
      </c>
    </row>
    <row r="564" spans="1:4" x14ac:dyDescent="0.2">
      <c r="A564" s="41" t="s">
        <v>1510</v>
      </c>
      <c r="B564" s="42" t="s">
        <v>769</v>
      </c>
      <c r="C564" s="42"/>
      <c r="D564" s="9"/>
    </row>
    <row r="565" spans="1:4" x14ac:dyDescent="0.2">
      <c r="A565" s="41" t="s">
        <v>1511</v>
      </c>
      <c r="B565" s="42" t="s">
        <v>769</v>
      </c>
      <c r="C565" s="42"/>
      <c r="D565" s="9"/>
    </row>
    <row r="566" spans="1:4" x14ac:dyDescent="0.2">
      <c r="A566" s="41" t="s">
        <v>1492</v>
      </c>
      <c r="B566" s="42" t="s">
        <v>766</v>
      </c>
      <c r="C566" s="42" t="s">
        <v>768</v>
      </c>
      <c r="D566" s="9" t="s">
        <v>767</v>
      </c>
    </row>
    <row r="567" spans="1:4" x14ac:dyDescent="0.2">
      <c r="A567" s="41" t="s">
        <v>1493</v>
      </c>
      <c r="B567" s="42" t="s">
        <v>766</v>
      </c>
      <c r="C567" s="42"/>
      <c r="D567" s="9"/>
    </row>
    <row r="568" spans="1:4" x14ac:dyDescent="0.2">
      <c r="A568" s="41" t="s">
        <v>1512</v>
      </c>
      <c r="B568" s="42" t="s">
        <v>765</v>
      </c>
      <c r="C568" s="42" t="s">
        <v>764</v>
      </c>
      <c r="D568" s="9" t="s">
        <v>763</v>
      </c>
    </row>
    <row r="569" spans="1:4" x14ac:dyDescent="0.2">
      <c r="A569" s="41" t="s">
        <v>1513</v>
      </c>
      <c r="B569" s="42" t="s">
        <v>760</v>
      </c>
      <c r="C569" s="42" t="s">
        <v>762</v>
      </c>
      <c r="D569" s="9" t="s">
        <v>761</v>
      </c>
    </row>
    <row r="570" spans="1:4" x14ac:dyDescent="0.2">
      <c r="A570" s="41" t="s">
        <v>1514</v>
      </c>
      <c r="B570" s="42" t="s">
        <v>760</v>
      </c>
      <c r="C570" s="42"/>
      <c r="D570" s="9"/>
    </row>
    <row r="571" spans="1:4" x14ac:dyDescent="0.2">
      <c r="A571" s="41" t="s">
        <v>1492</v>
      </c>
      <c r="B571" s="42" t="s">
        <v>758</v>
      </c>
      <c r="C571" s="42" t="s">
        <v>542</v>
      </c>
      <c r="D571" s="9" t="s">
        <v>759</v>
      </c>
    </row>
    <row r="572" spans="1:4" x14ac:dyDescent="0.2">
      <c r="A572" s="41" t="s">
        <v>1493</v>
      </c>
      <c r="B572" s="42" t="s">
        <v>758</v>
      </c>
      <c r="C572" s="42"/>
      <c r="D572" s="9"/>
    </row>
    <row r="573" spans="1:4" x14ac:dyDescent="0.2">
      <c r="A573" s="41" t="s">
        <v>1494</v>
      </c>
      <c r="B573" s="42" t="s">
        <v>758</v>
      </c>
      <c r="C573" s="42"/>
      <c r="D573" s="9"/>
    </row>
    <row r="574" spans="1:4" x14ac:dyDescent="0.2">
      <c r="A574" s="41" t="s">
        <v>1495</v>
      </c>
      <c r="B574" s="42" t="s">
        <v>758</v>
      </c>
      <c r="C574" s="42"/>
      <c r="D574" s="9"/>
    </row>
    <row r="575" spans="1:4" x14ac:dyDescent="0.2">
      <c r="A575" s="41" t="s">
        <v>1496</v>
      </c>
      <c r="B575" s="42" t="s">
        <v>758</v>
      </c>
      <c r="C575" s="42"/>
      <c r="D575" s="9"/>
    </row>
    <row r="576" spans="1:4" x14ac:dyDescent="0.2">
      <c r="A576" s="41" t="s">
        <v>1470</v>
      </c>
      <c r="B576" s="42" t="s">
        <v>755</v>
      </c>
      <c r="C576" s="42" t="s">
        <v>757</v>
      </c>
      <c r="D576" s="9" t="s">
        <v>756</v>
      </c>
    </row>
    <row r="577" spans="1:4" x14ac:dyDescent="0.2">
      <c r="A577" s="41" t="s">
        <v>1515</v>
      </c>
      <c r="B577" s="42" t="s">
        <v>755</v>
      </c>
      <c r="C577" s="42"/>
      <c r="D577" s="9"/>
    </row>
    <row r="578" spans="1:4" x14ac:dyDescent="0.2">
      <c r="A578" s="41" t="s">
        <v>1516</v>
      </c>
      <c r="B578" s="42" t="s">
        <v>755</v>
      </c>
      <c r="C578" s="42"/>
      <c r="D578" s="9"/>
    </row>
    <row r="579" spans="1:4" x14ac:dyDescent="0.2">
      <c r="A579" s="41" t="s">
        <v>1461</v>
      </c>
      <c r="B579" s="42" t="s">
        <v>752</v>
      </c>
      <c r="C579" s="42" t="s">
        <v>754</v>
      </c>
      <c r="D579" s="9" t="s">
        <v>753</v>
      </c>
    </row>
    <row r="580" spans="1:4" x14ac:dyDescent="0.2">
      <c r="A580" s="41" t="s">
        <v>1462</v>
      </c>
      <c r="B580" s="42" t="s">
        <v>752</v>
      </c>
      <c r="C580" s="42"/>
      <c r="D580" s="9"/>
    </row>
    <row r="581" spans="1:4" x14ac:dyDescent="0.2">
      <c r="A581" s="41" t="s">
        <v>1463</v>
      </c>
      <c r="B581" s="42" t="s">
        <v>752</v>
      </c>
      <c r="C581" s="42"/>
      <c r="D581" s="9"/>
    </row>
    <row r="582" spans="1:4" x14ac:dyDescent="0.2">
      <c r="A582" s="41" t="s">
        <v>1464</v>
      </c>
      <c r="B582" s="42" t="s">
        <v>752</v>
      </c>
      <c r="C582" s="42"/>
      <c r="D582" s="9"/>
    </row>
    <row r="583" spans="1:4" x14ac:dyDescent="0.2">
      <c r="A583" s="41" t="s">
        <v>1465</v>
      </c>
      <c r="B583" s="42" t="s">
        <v>752</v>
      </c>
      <c r="C583" s="42"/>
      <c r="D583" s="9"/>
    </row>
    <row r="584" spans="1:4" x14ac:dyDescent="0.2">
      <c r="A584" s="41" t="s">
        <v>1466</v>
      </c>
      <c r="B584" s="42" t="s">
        <v>752</v>
      </c>
      <c r="C584" s="42"/>
      <c r="D584" s="9"/>
    </row>
    <row r="585" spans="1:4" x14ac:dyDescent="0.2">
      <c r="A585" s="41" t="s">
        <v>1467</v>
      </c>
      <c r="B585" s="42" t="s">
        <v>752</v>
      </c>
      <c r="C585" s="42"/>
      <c r="D585" s="9"/>
    </row>
    <row r="586" spans="1:4" x14ac:dyDescent="0.2">
      <c r="A586" s="41" t="s">
        <v>1461</v>
      </c>
      <c r="B586" s="42" t="s">
        <v>750</v>
      </c>
      <c r="C586" s="42" t="s">
        <v>660</v>
      </c>
      <c r="D586" s="9" t="s">
        <v>751</v>
      </c>
    </row>
    <row r="587" spans="1:4" x14ac:dyDescent="0.2">
      <c r="A587" s="41" t="s">
        <v>1462</v>
      </c>
      <c r="B587" s="42" t="s">
        <v>750</v>
      </c>
      <c r="C587" s="42"/>
      <c r="D587" s="9"/>
    </row>
    <row r="588" spans="1:4" x14ac:dyDescent="0.2">
      <c r="A588" s="41" t="s">
        <v>1463</v>
      </c>
      <c r="B588" s="42" t="s">
        <v>750</v>
      </c>
      <c r="C588" s="42"/>
      <c r="D588" s="9"/>
    </row>
    <row r="589" spans="1:4" x14ac:dyDescent="0.2">
      <c r="A589" s="41" t="s">
        <v>1461</v>
      </c>
      <c r="B589" s="42" t="s">
        <v>748</v>
      </c>
      <c r="C589" s="42" t="s">
        <v>703</v>
      </c>
      <c r="D589" s="9" t="s">
        <v>749</v>
      </c>
    </row>
    <row r="590" spans="1:4" x14ac:dyDescent="0.2">
      <c r="A590" s="41" t="s">
        <v>1462</v>
      </c>
      <c r="B590" s="42" t="s">
        <v>748</v>
      </c>
      <c r="C590" s="42"/>
      <c r="D590" s="9"/>
    </row>
    <row r="591" spans="1:4" x14ac:dyDescent="0.2">
      <c r="A591" s="41" t="s">
        <v>1463</v>
      </c>
      <c r="B591" s="42" t="s">
        <v>748</v>
      </c>
      <c r="C591" s="42"/>
      <c r="D591" s="9"/>
    </row>
    <row r="592" spans="1:4" x14ac:dyDescent="0.2">
      <c r="A592" s="41" t="s">
        <v>1464</v>
      </c>
      <c r="B592" s="42" t="s">
        <v>748</v>
      </c>
      <c r="C592" s="42"/>
      <c r="D592" s="9"/>
    </row>
    <row r="593" spans="1:4" x14ac:dyDescent="0.2">
      <c r="A593" s="41" t="s">
        <v>1465</v>
      </c>
      <c r="B593" s="42" t="s">
        <v>748</v>
      </c>
      <c r="C593" s="42"/>
      <c r="D593" s="9"/>
    </row>
    <row r="594" spans="1:4" x14ac:dyDescent="0.2">
      <c r="A594" s="41" t="s">
        <v>1461</v>
      </c>
      <c r="B594" s="42" t="s">
        <v>745</v>
      </c>
      <c r="C594" s="42" t="s">
        <v>747</v>
      </c>
      <c r="D594" s="9" t="s">
        <v>746</v>
      </c>
    </row>
    <row r="595" spans="1:4" x14ac:dyDescent="0.2">
      <c r="A595" s="41" t="s">
        <v>1462</v>
      </c>
      <c r="B595" s="42" t="s">
        <v>745</v>
      </c>
      <c r="C595" s="42"/>
      <c r="D595" s="9"/>
    </row>
    <row r="596" spans="1:4" x14ac:dyDescent="0.2">
      <c r="A596" s="41" t="s">
        <v>1517</v>
      </c>
      <c r="B596" s="42" t="s">
        <v>742</v>
      </c>
      <c r="C596" s="42" t="s">
        <v>744</v>
      </c>
      <c r="D596" s="9" t="s">
        <v>743</v>
      </c>
    </row>
    <row r="597" spans="1:4" x14ac:dyDescent="0.2">
      <c r="A597" s="41" t="s">
        <v>1518</v>
      </c>
      <c r="B597" s="42" t="s">
        <v>742</v>
      </c>
      <c r="C597" s="42"/>
      <c r="D597" s="9"/>
    </row>
    <row r="598" spans="1:4" x14ac:dyDescent="0.2">
      <c r="A598" s="41" t="s">
        <v>1519</v>
      </c>
      <c r="B598" s="42" t="s">
        <v>742</v>
      </c>
      <c r="C598" s="42"/>
      <c r="D598" s="9"/>
    </row>
    <row r="599" spans="1:4" x14ac:dyDescent="0.2">
      <c r="A599" s="41" t="s">
        <v>1520</v>
      </c>
      <c r="B599" s="42" t="s">
        <v>742</v>
      </c>
      <c r="C599" s="42"/>
      <c r="D599" s="9"/>
    </row>
    <row r="600" spans="1:4" x14ac:dyDescent="0.2">
      <c r="A600" s="41" t="s">
        <v>1521</v>
      </c>
      <c r="B600" s="42" t="s">
        <v>742</v>
      </c>
      <c r="C600" s="42"/>
      <c r="D600" s="9"/>
    </row>
    <row r="601" spans="1:4" x14ac:dyDescent="0.2">
      <c r="A601" s="41" t="s">
        <v>1522</v>
      </c>
      <c r="B601" s="42" t="s">
        <v>741</v>
      </c>
      <c r="C601" s="42" t="s">
        <v>740</v>
      </c>
      <c r="D601" s="9" t="s">
        <v>739</v>
      </c>
    </row>
    <row r="602" spans="1:4" x14ac:dyDescent="0.2">
      <c r="A602" s="41" t="s">
        <v>1513</v>
      </c>
      <c r="B602" s="42" t="s">
        <v>736</v>
      </c>
      <c r="C602" s="42" t="s">
        <v>738</v>
      </c>
      <c r="D602" s="9" t="s">
        <v>737</v>
      </c>
    </row>
    <row r="603" spans="1:4" x14ac:dyDescent="0.2">
      <c r="A603" s="41" t="s">
        <v>1514</v>
      </c>
      <c r="B603" s="42" t="s">
        <v>736</v>
      </c>
      <c r="C603" s="42"/>
      <c r="D603" s="9"/>
    </row>
    <row r="604" spans="1:4" x14ac:dyDescent="0.2">
      <c r="A604" s="41" t="s">
        <v>1523</v>
      </c>
      <c r="B604" s="42" t="s">
        <v>736</v>
      </c>
      <c r="C604" s="42"/>
      <c r="D604" s="9"/>
    </row>
    <row r="605" spans="1:4" x14ac:dyDescent="0.2">
      <c r="A605" s="41" t="s">
        <v>1524</v>
      </c>
      <c r="B605" s="42" t="s">
        <v>736</v>
      </c>
      <c r="C605" s="42"/>
      <c r="D605" s="9"/>
    </row>
    <row r="606" spans="1:4" x14ac:dyDescent="0.2">
      <c r="A606" s="41" t="s">
        <v>1525</v>
      </c>
      <c r="B606" s="42" t="s">
        <v>736</v>
      </c>
      <c r="C606" s="42"/>
      <c r="D606" s="9"/>
    </row>
    <row r="607" spans="1:4" x14ac:dyDescent="0.2">
      <c r="A607" s="41" t="s">
        <v>1526</v>
      </c>
      <c r="B607" s="42" t="s">
        <v>736</v>
      </c>
      <c r="C607" s="42"/>
      <c r="D607" s="9"/>
    </row>
    <row r="608" spans="1:4" x14ac:dyDescent="0.2">
      <c r="A608" s="41" t="s">
        <v>1492</v>
      </c>
      <c r="B608" s="42" t="s">
        <v>734</v>
      </c>
      <c r="C608" s="42" t="s">
        <v>696</v>
      </c>
      <c r="D608" s="9" t="s">
        <v>735</v>
      </c>
    </row>
    <row r="609" spans="1:4" x14ac:dyDescent="0.2">
      <c r="A609" s="41" t="s">
        <v>1493</v>
      </c>
      <c r="B609" s="42" t="s">
        <v>734</v>
      </c>
      <c r="C609" s="42"/>
      <c r="D609" s="9"/>
    </row>
    <row r="610" spans="1:4" x14ac:dyDescent="0.2">
      <c r="A610" s="41" t="s">
        <v>1494</v>
      </c>
      <c r="B610" s="42" t="s">
        <v>734</v>
      </c>
      <c r="C610" s="42"/>
      <c r="D610" s="9"/>
    </row>
    <row r="611" spans="1:4" x14ac:dyDescent="0.2">
      <c r="A611" s="41" t="s">
        <v>1495</v>
      </c>
      <c r="B611" s="42" t="s">
        <v>734</v>
      </c>
      <c r="C611" s="42"/>
      <c r="D611" s="9"/>
    </row>
    <row r="612" spans="1:4" x14ac:dyDescent="0.2">
      <c r="A612" s="41" t="s">
        <v>1496</v>
      </c>
      <c r="B612" s="42" t="s">
        <v>734</v>
      </c>
      <c r="C612" s="42"/>
      <c r="D612" s="9"/>
    </row>
    <row r="613" spans="1:4" x14ac:dyDescent="0.2">
      <c r="A613" s="41" t="s">
        <v>1517</v>
      </c>
      <c r="B613" s="42" t="s">
        <v>731</v>
      </c>
      <c r="C613" s="42" t="s">
        <v>733</v>
      </c>
      <c r="D613" s="9" t="s">
        <v>732</v>
      </c>
    </row>
    <row r="614" spans="1:4" x14ac:dyDescent="0.2">
      <c r="A614" s="41" t="s">
        <v>1518</v>
      </c>
      <c r="B614" s="42" t="s">
        <v>731</v>
      </c>
      <c r="C614" s="42"/>
      <c r="D614" s="9"/>
    </row>
    <row r="615" spans="1:4" x14ac:dyDescent="0.2">
      <c r="A615" s="41" t="s">
        <v>1471</v>
      </c>
      <c r="B615" s="42" t="s">
        <v>730</v>
      </c>
      <c r="C615" s="42" t="s">
        <v>497</v>
      </c>
      <c r="D615" s="9" t="s">
        <v>729</v>
      </c>
    </row>
    <row r="616" spans="1:4" x14ac:dyDescent="0.2">
      <c r="A616" s="41" t="s">
        <v>1481</v>
      </c>
      <c r="B616" s="42" t="s">
        <v>726</v>
      </c>
      <c r="C616" s="42" t="s">
        <v>728</v>
      </c>
      <c r="D616" s="9" t="s">
        <v>727</v>
      </c>
    </row>
    <row r="617" spans="1:4" x14ac:dyDescent="0.2">
      <c r="A617" s="41" t="s">
        <v>1482</v>
      </c>
      <c r="B617" s="42" t="s">
        <v>726</v>
      </c>
      <c r="C617" s="42"/>
      <c r="D617" s="9"/>
    </row>
    <row r="618" spans="1:4" x14ac:dyDescent="0.2">
      <c r="A618" s="41" t="s">
        <v>1527</v>
      </c>
      <c r="B618" s="42" t="s">
        <v>724</v>
      </c>
      <c r="C618" s="42" t="s">
        <v>667</v>
      </c>
      <c r="D618" s="9" t="s">
        <v>725</v>
      </c>
    </row>
    <row r="619" spans="1:4" x14ac:dyDescent="0.2">
      <c r="A619" s="41" t="s">
        <v>1528</v>
      </c>
      <c r="B619" s="42" t="s">
        <v>724</v>
      </c>
      <c r="C619" s="42"/>
      <c r="D619" s="9"/>
    </row>
    <row r="620" spans="1:4" x14ac:dyDescent="0.2">
      <c r="A620" s="41" t="s">
        <v>1529</v>
      </c>
      <c r="B620" s="42" t="s">
        <v>724</v>
      </c>
      <c r="C620" s="42"/>
      <c r="D620" s="9"/>
    </row>
    <row r="621" spans="1:4" x14ac:dyDescent="0.2">
      <c r="A621" s="41" t="s">
        <v>1530</v>
      </c>
      <c r="B621" s="42" t="s">
        <v>723</v>
      </c>
      <c r="C621" s="42" t="s">
        <v>722</v>
      </c>
      <c r="D621" s="9" t="s">
        <v>721</v>
      </c>
    </row>
    <row r="622" spans="1:4" x14ac:dyDescent="0.2">
      <c r="A622" s="41" t="s">
        <v>1530</v>
      </c>
      <c r="B622" s="42" t="s">
        <v>719</v>
      </c>
      <c r="C622" s="42" t="s">
        <v>609</v>
      </c>
      <c r="D622" s="9" t="s">
        <v>720</v>
      </c>
    </row>
    <row r="623" spans="1:4" x14ac:dyDescent="0.2">
      <c r="A623" s="41" t="s">
        <v>1531</v>
      </c>
      <c r="B623" s="42" t="s">
        <v>719</v>
      </c>
      <c r="C623" s="42"/>
      <c r="D623" s="9"/>
    </row>
    <row r="624" spans="1:4" x14ac:dyDescent="0.2">
      <c r="A624" s="41" t="s">
        <v>1532</v>
      </c>
      <c r="B624" s="42" t="s">
        <v>719</v>
      </c>
      <c r="C624" s="42"/>
      <c r="D624" s="9"/>
    </row>
    <row r="625" spans="1:4" x14ac:dyDescent="0.2">
      <c r="A625" s="41" t="s">
        <v>1533</v>
      </c>
      <c r="B625" s="42" t="s">
        <v>717</v>
      </c>
      <c r="C625" s="42" t="s">
        <v>644</v>
      </c>
      <c r="D625" s="9" t="s">
        <v>718</v>
      </c>
    </row>
    <row r="626" spans="1:4" x14ac:dyDescent="0.2">
      <c r="A626" s="41" t="s">
        <v>1534</v>
      </c>
      <c r="B626" s="42" t="s">
        <v>717</v>
      </c>
      <c r="C626" s="42"/>
      <c r="D626" s="9"/>
    </row>
    <row r="627" spans="1:4" x14ac:dyDescent="0.2">
      <c r="A627" s="41" t="s">
        <v>1535</v>
      </c>
      <c r="B627" s="42" t="s">
        <v>717</v>
      </c>
      <c r="C627" s="42"/>
      <c r="D627" s="9"/>
    </row>
    <row r="628" spans="1:4" x14ac:dyDescent="0.2">
      <c r="A628" s="41" t="s">
        <v>1536</v>
      </c>
      <c r="B628" s="42" t="s">
        <v>717</v>
      </c>
      <c r="C628" s="42"/>
      <c r="D628" s="9"/>
    </row>
    <row r="629" spans="1:4" x14ac:dyDescent="0.2">
      <c r="A629" s="41" t="s">
        <v>1537</v>
      </c>
      <c r="B629" s="42" t="s">
        <v>717</v>
      </c>
      <c r="C629" s="42"/>
      <c r="D629" s="9"/>
    </row>
    <row r="630" spans="1:4" x14ac:dyDescent="0.2">
      <c r="A630" s="41" t="s">
        <v>1538</v>
      </c>
      <c r="B630" s="42" t="s">
        <v>717</v>
      </c>
      <c r="C630" s="42"/>
      <c r="D630" s="9"/>
    </row>
    <row r="631" spans="1:4" x14ac:dyDescent="0.2">
      <c r="A631" s="41" t="s">
        <v>1527</v>
      </c>
      <c r="B631" s="42" t="s">
        <v>714</v>
      </c>
      <c r="C631" s="42" t="s">
        <v>716</v>
      </c>
      <c r="D631" s="9" t="s">
        <v>715</v>
      </c>
    </row>
    <row r="632" spans="1:4" x14ac:dyDescent="0.2">
      <c r="A632" s="41" t="s">
        <v>1528</v>
      </c>
      <c r="B632" s="42" t="s">
        <v>714</v>
      </c>
      <c r="C632" s="42"/>
      <c r="D632" s="9"/>
    </row>
    <row r="633" spans="1:4" x14ac:dyDescent="0.2">
      <c r="A633" s="41" t="s">
        <v>1529</v>
      </c>
      <c r="B633" s="42" t="s">
        <v>714</v>
      </c>
      <c r="C633" s="42"/>
      <c r="D633" s="9"/>
    </row>
    <row r="634" spans="1:4" x14ac:dyDescent="0.2">
      <c r="A634" s="41" t="s">
        <v>1539</v>
      </c>
      <c r="B634" s="42" t="s">
        <v>714</v>
      </c>
      <c r="C634" s="42"/>
      <c r="D634" s="9"/>
    </row>
    <row r="635" spans="1:4" x14ac:dyDescent="0.2">
      <c r="A635" s="41" t="s">
        <v>1540</v>
      </c>
      <c r="B635" s="42" t="s">
        <v>714</v>
      </c>
      <c r="C635" s="42"/>
      <c r="D635" s="9"/>
    </row>
    <row r="636" spans="1:4" x14ac:dyDescent="0.2">
      <c r="A636" s="41" t="s">
        <v>1541</v>
      </c>
      <c r="B636" s="42" t="s">
        <v>714</v>
      </c>
      <c r="C636" s="42"/>
      <c r="D636" s="9"/>
    </row>
    <row r="637" spans="1:4" x14ac:dyDescent="0.2">
      <c r="A637" s="41" t="s">
        <v>1542</v>
      </c>
      <c r="B637" s="42" t="s">
        <v>711</v>
      </c>
      <c r="C637" s="42" t="s">
        <v>713</v>
      </c>
      <c r="D637" s="9" t="s">
        <v>712</v>
      </c>
    </row>
    <row r="638" spans="1:4" x14ac:dyDescent="0.2">
      <c r="A638" s="41" t="s">
        <v>1543</v>
      </c>
      <c r="B638" s="42" t="s">
        <v>711</v>
      </c>
      <c r="C638" s="42"/>
      <c r="D638" s="9"/>
    </row>
    <row r="639" spans="1:4" x14ac:dyDescent="0.2">
      <c r="A639" s="41" t="s">
        <v>1544</v>
      </c>
      <c r="B639" s="42" t="s">
        <v>711</v>
      </c>
      <c r="C639" s="42"/>
      <c r="D639" s="9"/>
    </row>
    <row r="640" spans="1:4" x14ac:dyDescent="0.2">
      <c r="A640" s="41" t="s">
        <v>1545</v>
      </c>
      <c r="B640" s="42" t="s">
        <v>711</v>
      </c>
      <c r="C640" s="42"/>
      <c r="D640" s="9"/>
    </row>
    <row r="641" spans="1:4" x14ac:dyDescent="0.2">
      <c r="A641" s="41" t="s">
        <v>1546</v>
      </c>
      <c r="B641" s="42" t="s">
        <v>711</v>
      </c>
      <c r="C641" s="42"/>
      <c r="D641" s="9"/>
    </row>
    <row r="642" spans="1:4" x14ac:dyDescent="0.2">
      <c r="A642" s="41" t="s">
        <v>1547</v>
      </c>
      <c r="B642" s="42" t="s">
        <v>711</v>
      </c>
      <c r="C642" s="42"/>
      <c r="D642" s="9"/>
    </row>
    <row r="643" spans="1:4" x14ac:dyDescent="0.2">
      <c r="A643" s="41" t="s">
        <v>1530</v>
      </c>
      <c r="B643" s="42" t="s">
        <v>709</v>
      </c>
      <c r="C643" s="42" t="s">
        <v>577</v>
      </c>
      <c r="D643" s="9" t="s">
        <v>710</v>
      </c>
    </row>
    <row r="644" spans="1:4" x14ac:dyDescent="0.2">
      <c r="A644" s="41" t="s">
        <v>1531</v>
      </c>
      <c r="B644" s="42" t="s">
        <v>709</v>
      </c>
      <c r="C644" s="42"/>
      <c r="D644" s="9"/>
    </row>
    <row r="645" spans="1:4" x14ac:dyDescent="0.2">
      <c r="A645" s="41" t="s">
        <v>1532</v>
      </c>
      <c r="B645" s="42" t="s">
        <v>709</v>
      </c>
      <c r="C645" s="42"/>
      <c r="D645" s="9"/>
    </row>
    <row r="646" spans="1:4" x14ac:dyDescent="0.2">
      <c r="A646" s="41" t="s">
        <v>1548</v>
      </c>
      <c r="B646" s="42" t="s">
        <v>709</v>
      </c>
      <c r="C646" s="42"/>
      <c r="D646" s="9"/>
    </row>
    <row r="647" spans="1:4" x14ac:dyDescent="0.2">
      <c r="A647" s="41" t="s">
        <v>1542</v>
      </c>
      <c r="B647" s="42" t="s">
        <v>707</v>
      </c>
      <c r="C647" s="42" t="s">
        <v>655</v>
      </c>
      <c r="D647" s="9" t="s">
        <v>708</v>
      </c>
    </row>
    <row r="648" spans="1:4" x14ac:dyDescent="0.2">
      <c r="A648" s="41" t="s">
        <v>1543</v>
      </c>
      <c r="B648" s="42" t="s">
        <v>707</v>
      </c>
      <c r="C648" s="42"/>
      <c r="D648" s="9"/>
    </row>
    <row r="649" spans="1:4" x14ac:dyDescent="0.2">
      <c r="A649" s="41" t="s">
        <v>1544</v>
      </c>
      <c r="B649" s="42" t="s">
        <v>707</v>
      </c>
      <c r="C649" s="42"/>
      <c r="D649" s="9"/>
    </row>
    <row r="650" spans="1:4" x14ac:dyDescent="0.2">
      <c r="A650" s="41" t="s">
        <v>1545</v>
      </c>
      <c r="B650" s="42" t="s">
        <v>707</v>
      </c>
      <c r="C650" s="42"/>
      <c r="D650" s="9"/>
    </row>
    <row r="651" spans="1:4" x14ac:dyDescent="0.2">
      <c r="A651" s="41" t="s">
        <v>1546</v>
      </c>
      <c r="B651" s="42" t="s">
        <v>707</v>
      </c>
      <c r="C651" s="42"/>
      <c r="D651" s="9"/>
    </row>
    <row r="652" spans="1:4" x14ac:dyDescent="0.2">
      <c r="A652" s="41" t="s">
        <v>1549</v>
      </c>
      <c r="B652" s="42" t="s">
        <v>704</v>
      </c>
      <c r="C652" s="42" t="s">
        <v>706</v>
      </c>
      <c r="D652" s="9" t="s">
        <v>705</v>
      </c>
    </row>
    <row r="653" spans="1:4" x14ac:dyDescent="0.2">
      <c r="A653" s="41" t="s">
        <v>1550</v>
      </c>
      <c r="B653" s="42" t="s">
        <v>704</v>
      </c>
      <c r="C653" s="42"/>
      <c r="D653" s="9"/>
    </row>
    <row r="654" spans="1:4" x14ac:dyDescent="0.2">
      <c r="A654" s="41" t="s">
        <v>1551</v>
      </c>
      <c r="B654" s="42" t="s">
        <v>704</v>
      </c>
      <c r="C654" s="42"/>
      <c r="D654" s="9"/>
    </row>
    <row r="655" spans="1:4" x14ac:dyDescent="0.2">
      <c r="A655" s="41" t="s">
        <v>1552</v>
      </c>
      <c r="B655" s="42" t="s">
        <v>704</v>
      </c>
      <c r="C655" s="42"/>
      <c r="D655" s="9"/>
    </row>
    <row r="656" spans="1:4" x14ac:dyDescent="0.2">
      <c r="A656" s="41" t="s">
        <v>1553</v>
      </c>
      <c r="B656" s="42" t="s">
        <v>704</v>
      </c>
      <c r="C656" s="42"/>
      <c r="D656" s="9"/>
    </row>
    <row r="657" spans="1:4" x14ac:dyDescent="0.2">
      <c r="A657" s="41" t="s">
        <v>1554</v>
      </c>
      <c r="B657" s="42" t="s">
        <v>704</v>
      </c>
      <c r="C657" s="42"/>
      <c r="D657" s="9"/>
    </row>
    <row r="658" spans="1:4" x14ac:dyDescent="0.2">
      <c r="A658" s="41" t="s">
        <v>1555</v>
      </c>
      <c r="B658" s="42" t="s">
        <v>701</v>
      </c>
      <c r="C658" s="42" t="s">
        <v>703</v>
      </c>
      <c r="D658" s="9" t="s">
        <v>702</v>
      </c>
    </row>
    <row r="659" spans="1:4" x14ac:dyDescent="0.2">
      <c r="A659" s="41" t="s">
        <v>1556</v>
      </c>
      <c r="B659" s="42" t="s">
        <v>701</v>
      </c>
      <c r="C659" s="42"/>
      <c r="D659" s="9"/>
    </row>
    <row r="660" spans="1:4" x14ac:dyDescent="0.2">
      <c r="A660" s="41" t="s">
        <v>1557</v>
      </c>
      <c r="B660" s="42" t="s">
        <v>701</v>
      </c>
      <c r="C660" s="42"/>
      <c r="D660" s="9"/>
    </row>
    <row r="661" spans="1:4" x14ac:dyDescent="0.2">
      <c r="A661" s="41" t="s">
        <v>1558</v>
      </c>
      <c r="B661" s="42" t="s">
        <v>701</v>
      </c>
      <c r="C661" s="42"/>
      <c r="D661" s="9"/>
    </row>
    <row r="662" spans="1:4" x14ac:dyDescent="0.2">
      <c r="A662" s="41" t="s">
        <v>1559</v>
      </c>
      <c r="B662" s="42" t="s">
        <v>701</v>
      </c>
      <c r="C662" s="42"/>
      <c r="D662" s="9"/>
    </row>
    <row r="663" spans="1:4" x14ac:dyDescent="0.2">
      <c r="A663" s="41" t="s">
        <v>1560</v>
      </c>
      <c r="B663" s="42" t="s">
        <v>701</v>
      </c>
      <c r="C663" s="42"/>
      <c r="D663" s="9"/>
    </row>
    <row r="664" spans="1:4" x14ac:dyDescent="0.2">
      <c r="A664" s="41" t="s">
        <v>1561</v>
      </c>
      <c r="B664" s="42" t="s">
        <v>701</v>
      </c>
      <c r="C664" s="42"/>
      <c r="D664" s="9"/>
    </row>
    <row r="665" spans="1:4" x14ac:dyDescent="0.2">
      <c r="A665" s="41" t="s">
        <v>1562</v>
      </c>
      <c r="B665" s="42" t="s">
        <v>699</v>
      </c>
      <c r="C665" s="42" t="s">
        <v>585</v>
      </c>
      <c r="D665" s="9" t="s">
        <v>700</v>
      </c>
    </row>
    <row r="666" spans="1:4" x14ac:dyDescent="0.2">
      <c r="A666" s="41" t="s">
        <v>1563</v>
      </c>
      <c r="B666" s="42" t="s">
        <v>699</v>
      </c>
      <c r="C666" s="42"/>
      <c r="D666" s="9"/>
    </row>
    <row r="667" spans="1:4" x14ac:dyDescent="0.2">
      <c r="A667" s="41" t="s">
        <v>1564</v>
      </c>
      <c r="B667" s="42" t="s">
        <v>699</v>
      </c>
      <c r="C667" s="42"/>
      <c r="D667" s="9"/>
    </row>
    <row r="668" spans="1:4" x14ac:dyDescent="0.2">
      <c r="A668" s="41" t="s">
        <v>1565</v>
      </c>
      <c r="B668" s="42" t="s">
        <v>699</v>
      </c>
      <c r="C668" s="42"/>
      <c r="D668" s="9"/>
    </row>
    <row r="669" spans="1:4" x14ac:dyDescent="0.2">
      <c r="A669" s="41" t="s">
        <v>1566</v>
      </c>
      <c r="B669" s="42" t="s">
        <v>699</v>
      </c>
      <c r="C669" s="42"/>
      <c r="D669" s="9"/>
    </row>
    <row r="670" spans="1:4" x14ac:dyDescent="0.2">
      <c r="A670" s="41" t="s">
        <v>1567</v>
      </c>
      <c r="B670" s="42" t="s">
        <v>699</v>
      </c>
      <c r="C670" s="42"/>
      <c r="D670" s="9"/>
    </row>
    <row r="671" spans="1:4" x14ac:dyDescent="0.2">
      <c r="A671" s="41" t="s">
        <v>1568</v>
      </c>
      <c r="B671" s="42" t="s">
        <v>697</v>
      </c>
      <c r="C671" s="42" t="s">
        <v>601</v>
      </c>
      <c r="D671" s="9" t="s">
        <v>698</v>
      </c>
    </row>
    <row r="672" spans="1:4" x14ac:dyDescent="0.2">
      <c r="A672" s="41" t="s">
        <v>1569</v>
      </c>
      <c r="B672" s="42" t="s">
        <v>697</v>
      </c>
      <c r="C672" s="42"/>
      <c r="D672" s="9"/>
    </row>
    <row r="673" spans="1:4" x14ac:dyDescent="0.2">
      <c r="A673" s="41" t="s">
        <v>1570</v>
      </c>
      <c r="B673" s="42" t="s">
        <v>694</v>
      </c>
      <c r="C673" s="42" t="s">
        <v>696</v>
      </c>
      <c r="D673" s="9" t="s">
        <v>695</v>
      </c>
    </row>
    <row r="674" spans="1:4" x14ac:dyDescent="0.2">
      <c r="A674" s="41" t="s">
        <v>1571</v>
      </c>
      <c r="B674" s="42" t="s">
        <v>694</v>
      </c>
      <c r="C674" s="42"/>
      <c r="D674" s="9"/>
    </row>
    <row r="675" spans="1:4" x14ac:dyDescent="0.2">
      <c r="A675" s="41" t="s">
        <v>1572</v>
      </c>
      <c r="B675" s="42" t="s">
        <v>692</v>
      </c>
      <c r="C675" s="42" t="s">
        <v>609</v>
      </c>
      <c r="D675" s="9" t="s">
        <v>693</v>
      </c>
    </row>
    <row r="676" spans="1:4" x14ac:dyDescent="0.2">
      <c r="A676" s="41" t="s">
        <v>1573</v>
      </c>
      <c r="B676" s="42" t="s">
        <v>692</v>
      </c>
      <c r="C676" s="42"/>
      <c r="D676" s="9"/>
    </row>
    <row r="677" spans="1:4" x14ac:dyDescent="0.2">
      <c r="A677" s="41" t="s">
        <v>1574</v>
      </c>
      <c r="B677" s="42" t="s">
        <v>692</v>
      </c>
      <c r="C677" s="42"/>
      <c r="D677" s="9"/>
    </row>
    <row r="678" spans="1:4" x14ac:dyDescent="0.2">
      <c r="A678" s="41" t="s">
        <v>1575</v>
      </c>
      <c r="B678" s="42" t="s">
        <v>692</v>
      </c>
      <c r="C678" s="42"/>
      <c r="D678" s="9"/>
    </row>
    <row r="679" spans="1:4" x14ac:dyDescent="0.2">
      <c r="A679" s="41" t="s">
        <v>1576</v>
      </c>
      <c r="B679" s="42" t="s">
        <v>692</v>
      </c>
      <c r="C679" s="42"/>
      <c r="D679" s="9"/>
    </row>
    <row r="680" spans="1:4" x14ac:dyDescent="0.2">
      <c r="A680" s="41" t="s">
        <v>1577</v>
      </c>
      <c r="B680" s="42" t="s">
        <v>692</v>
      </c>
      <c r="C680" s="42"/>
      <c r="D680" s="9"/>
    </row>
    <row r="681" spans="1:4" x14ac:dyDescent="0.2">
      <c r="A681" s="41" t="s">
        <v>1578</v>
      </c>
      <c r="B681" s="42" t="s">
        <v>692</v>
      </c>
      <c r="C681" s="42"/>
      <c r="D681" s="9"/>
    </row>
    <row r="682" spans="1:4" x14ac:dyDescent="0.2">
      <c r="A682" s="41" t="s">
        <v>1579</v>
      </c>
      <c r="B682" s="42" t="s">
        <v>689</v>
      </c>
      <c r="C682" s="42" t="s">
        <v>691</v>
      </c>
      <c r="D682" s="9" t="s">
        <v>690</v>
      </c>
    </row>
    <row r="683" spans="1:4" x14ac:dyDescent="0.2">
      <c r="A683" s="41" t="s">
        <v>1580</v>
      </c>
      <c r="B683" s="42" t="s">
        <v>689</v>
      </c>
      <c r="C683" s="42"/>
      <c r="D683" s="9"/>
    </row>
    <row r="684" spans="1:4" x14ac:dyDescent="0.2">
      <c r="A684" s="41" t="s">
        <v>1572</v>
      </c>
      <c r="B684" s="42" t="s">
        <v>688</v>
      </c>
      <c r="C684" s="42" t="s">
        <v>598</v>
      </c>
      <c r="D684" s="9" t="s">
        <v>687</v>
      </c>
    </row>
    <row r="685" spans="1:4" x14ac:dyDescent="0.2">
      <c r="A685" s="41" t="s">
        <v>1581</v>
      </c>
      <c r="B685" s="42" t="s">
        <v>685</v>
      </c>
      <c r="C685" s="42" t="s">
        <v>458</v>
      </c>
      <c r="D685" s="9" t="s">
        <v>686</v>
      </c>
    </row>
    <row r="686" spans="1:4" x14ac:dyDescent="0.2">
      <c r="A686" s="41" t="s">
        <v>1582</v>
      </c>
      <c r="B686" s="42" t="s">
        <v>685</v>
      </c>
      <c r="C686" s="42"/>
      <c r="D686" s="9"/>
    </row>
    <row r="687" spans="1:4" x14ac:dyDescent="0.2">
      <c r="A687" s="41" t="s">
        <v>1583</v>
      </c>
      <c r="B687" s="42" t="s">
        <v>685</v>
      </c>
      <c r="C687" s="42"/>
      <c r="D687" s="9"/>
    </row>
    <row r="688" spans="1:4" x14ac:dyDescent="0.2">
      <c r="A688" s="41" t="s">
        <v>1584</v>
      </c>
      <c r="B688" s="42" t="s">
        <v>685</v>
      </c>
      <c r="C688" s="42"/>
      <c r="D688" s="9"/>
    </row>
    <row r="689" spans="1:4" x14ac:dyDescent="0.2">
      <c r="A689" s="41" t="s">
        <v>1585</v>
      </c>
      <c r="B689" s="42" t="s">
        <v>685</v>
      </c>
      <c r="C689" s="42"/>
      <c r="D689" s="9"/>
    </row>
    <row r="690" spans="1:4" x14ac:dyDescent="0.2">
      <c r="A690" s="41" t="s">
        <v>1586</v>
      </c>
      <c r="B690" s="42" t="s">
        <v>685</v>
      </c>
      <c r="C690" s="42"/>
      <c r="D690" s="9"/>
    </row>
    <row r="691" spans="1:4" x14ac:dyDescent="0.2">
      <c r="A691" s="41" t="s">
        <v>1587</v>
      </c>
      <c r="B691" s="42" t="s">
        <v>685</v>
      </c>
      <c r="C691" s="42"/>
      <c r="D691" s="9"/>
    </row>
    <row r="692" spans="1:4" x14ac:dyDescent="0.2">
      <c r="A692" s="41" t="s">
        <v>1562</v>
      </c>
      <c r="B692" s="42" t="s">
        <v>683</v>
      </c>
      <c r="C692" s="42" t="s">
        <v>609</v>
      </c>
      <c r="D692" s="9" t="s">
        <v>684</v>
      </c>
    </row>
    <row r="693" spans="1:4" x14ac:dyDescent="0.2">
      <c r="A693" s="41" t="s">
        <v>1563</v>
      </c>
      <c r="B693" s="42" t="s">
        <v>683</v>
      </c>
      <c r="C693" s="42"/>
      <c r="D693" s="9"/>
    </row>
    <row r="694" spans="1:4" x14ac:dyDescent="0.2">
      <c r="A694" s="41" t="s">
        <v>1588</v>
      </c>
      <c r="B694" s="42" t="s">
        <v>680</v>
      </c>
      <c r="C694" s="42" t="s">
        <v>682</v>
      </c>
      <c r="D694" s="9" t="s">
        <v>681</v>
      </c>
    </row>
    <row r="695" spans="1:4" x14ac:dyDescent="0.2">
      <c r="A695" s="41" t="s">
        <v>1589</v>
      </c>
      <c r="B695" s="42" t="s">
        <v>680</v>
      </c>
      <c r="C695" s="42"/>
      <c r="D695" s="9"/>
    </row>
    <row r="696" spans="1:4" x14ac:dyDescent="0.2">
      <c r="A696" s="41" t="s">
        <v>1590</v>
      </c>
      <c r="B696" s="42" t="s">
        <v>677</v>
      </c>
      <c r="C696" s="42" t="s">
        <v>679</v>
      </c>
      <c r="D696" s="9" t="s">
        <v>678</v>
      </c>
    </row>
    <row r="697" spans="1:4" x14ac:dyDescent="0.2">
      <c r="A697" s="41" t="s">
        <v>1591</v>
      </c>
      <c r="B697" s="42" t="s">
        <v>677</v>
      </c>
      <c r="C697" s="42"/>
      <c r="D697" s="9"/>
    </row>
    <row r="698" spans="1:4" x14ac:dyDescent="0.2">
      <c r="A698" s="41" t="s">
        <v>1592</v>
      </c>
      <c r="B698" s="42" t="s">
        <v>677</v>
      </c>
      <c r="C698" s="42"/>
      <c r="D698" s="9"/>
    </row>
    <row r="699" spans="1:4" x14ac:dyDescent="0.2">
      <c r="A699" s="41" t="s">
        <v>1593</v>
      </c>
      <c r="B699" s="42" t="s">
        <v>677</v>
      </c>
      <c r="C699" s="42"/>
      <c r="D699" s="9"/>
    </row>
    <row r="700" spans="1:4" x14ac:dyDescent="0.2">
      <c r="A700" s="41" t="s">
        <v>1594</v>
      </c>
      <c r="B700" s="42" t="s">
        <v>677</v>
      </c>
      <c r="C700" s="42"/>
      <c r="D700" s="9"/>
    </row>
    <row r="701" spans="1:4" x14ac:dyDescent="0.2">
      <c r="A701" s="41" t="s">
        <v>1595</v>
      </c>
      <c r="B701" s="42" t="s">
        <v>677</v>
      </c>
      <c r="C701" s="42"/>
      <c r="D701" s="9"/>
    </row>
    <row r="702" spans="1:4" x14ac:dyDescent="0.2">
      <c r="A702" s="41" t="s">
        <v>1579</v>
      </c>
      <c r="B702" s="42" t="s">
        <v>674</v>
      </c>
      <c r="C702" s="42" t="s">
        <v>676</v>
      </c>
      <c r="D702" s="9" t="s">
        <v>675</v>
      </c>
    </row>
    <row r="703" spans="1:4" x14ac:dyDescent="0.2">
      <c r="A703" s="41" t="s">
        <v>1580</v>
      </c>
      <c r="B703" s="42" t="s">
        <v>674</v>
      </c>
      <c r="C703" s="42"/>
      <c r="D703" s="9"/>
    </row>
    <row r="704" spans="1:4" x14ac:dyDescent="0.2">
      <c r="A704" s="41" t="s">
        <v>1596</v>
      </c>
      <c r="B704" s="42" t="s">
        <v>674</v>
      </c>
      <c r="C704" s="42"/>
      <c r="D704" s="9"/>
    </row>
    <row r="705" spans="1:4" x14ac:dyDescent="0.2">
      <c r="A705" s="41" t="s">
        <v>1597</v>
      </c>
      <c r="B705" s="42" t="s">
        <v>674</v>
      </c>
      <c r="C705" s="42"/>
      <c r="D705" s="9"/>
    </row>
    <row r="706" spans="1:4" x14ac:dyDescent="0.2">
      <c r="A706" s="41" t="s">
        <v>1598</v>
      </c>
      <c r="B706" s="42" t="s">
        <v>671</v>
      </c>
      <c r="C706" s="42" t="s">
        <v>673</v>
      </c>
      <c r="D706" s="9" t="s">
        <v>672</v>
      </c>
    </row>
    <row r="707" spans="1:4" x14ac:dyDescent="0.2">
      <c r="A707" s="41" t="s">
        <v>1599</v>
      </c>
      <c r="B707" s="42" t="s">
        <v>671</v>
      </c>
      <c r="C707" s="42"/>
      <c r="D707" s="9"/>
    </row>
    <row r="708" spans="1:4" x14ac:dyDescent="0.2">
      <c r="A708" s="41" t="s">
        <v>1600</v>
      </c>
      <c r="B708" s="42" t="s">
        <v>668</v>
      </c>
      <c r="C708" s="42" t="s">
        <v>670</v>
      </c>
      <c r="D708" s="9" t="s">
        <v>669</v>
      </c>
    </row>
    <row r="709" spans="1:4" x14ac:dyDescent="0.2">
      <c r="A709" s="41" t="s">
        <v>1601</v>
      </c>
      <c r="B709" s="42" t="s">
        <v>668</v>
      </c>
      <c r="C709" s="42"/>
      <c r="D709" s="9"/>
    </row>
    <row r="710" spans="1:4" x14ac:dyDescent="0.2">
      <c r="A710" s="41" t="s">
        <v>1602</v>
      </c>
      <c r="B710" s="42" t="s">
        <v>668</v>
      </c>
      <c r="C710" s="42"/>
      <c r="D710" s="9"/>
    </row>
    <row r="711" spans="1:4" x14ac:dyDescent="0.2">
      <c r="A711" s="41" t="s">
        <v>1603</v>
      </c>
      <c r="B711" s="42" t="s">
        <v>668</v>
      </c>
      <c r="C711" s="42"/>
      <c r="D711" s="9"/>
    </row>
    <row r="712" spans="1:4" x14ac:dyDescent="0.2">
      <c r="A712" s="41" t="s">
        <v>1604</v>
      </c>
      <c r="B712" s="42" t="s">
        <v>668</v>
      </c>
      <c r="C712" s="42"/>
      <c r="D712" s="9"/>
    </row>
    <row r="713" spans="1:4" x14ac:dyDescent="0.2">
      <c r="A713" s="41" t="s">
        <v>1605</v>
      </c>
      <c r="B713" s="42" t="s">
        <v>668</v>
      </c>
      <c r="C713" s="42"/>
      <c r="D713" s="9"/>
    </row>
    <row r="714" spans="1:4" x14ac:dyDescent="0.2">
      <c r="A714" s="41" t="s">
        <v>1606</v>
      </c>
      <c r="B714" s="42" t="s">
        <v>668</v>
      </c>
      <c r="C714" s="42"/>
      <c r="D714" s="9"/>
    </row>
    <row r="715" spans="1:4" x14ac:dyDescent="0.2">
      <c r="A715" s="41" t="s">
        <v>1562</v>
      </c>
      <c r="B715" s="42" t="s">
        <v>665</v>
      </c>
      <c r="C715" s="42" t="s">
        <v>667</v>
      </c>
      <c r="D715" s="9" t="s">
        <v>666</v>
      </c>
    </row>
    <row r="716" spans="1:4" x14ac:dyDescent="0.2">
      <c r="A716" s="41" t="s">
        <v>1563</v>
      </c>
      <c r="B716" s="42" t="s">
        <v>665</v>
      </c>
      <c r="C716" s="42"/>
      <c r="D716" s="9"/>
    </row>
    <row r="717" spans="1:4" x14ac:dyDescent="0.2">
      <c r="A717" s="41" t="s">
        <v>1564</v>
      </c>
      <c r="B717" s="42" t="s">
        <v>665</v>
      </c>
      <c r="C717" s="42"/>
      <c r="D717" s="9"/>
    </row>
    <row r="718" spans="1:4" x14ac:dyDescent="0.2">
      <c r="A718" s="41" t="s">
        <v>1572</v>
      </c>
      <c r="B718" s="42" t="s">
        <v>662</v>
      </c>
      <c r="C718" s="42" t="s">
        <v>664</v>
      </c>
      <c r="D718" s="9" t="s">
        <v>663</v>
      </c>
    </row>
    <row r="719" spans="1:4" x14ac:dyDescent="0.2">
      <c r="A719" s="41" t="s">
        <v>1573</v>
      </c>
      <c r="B719" s="42" t="s">
        <v>662</v>
      </c>
      <c r="C719" s="42"/>
      <c r="D719" s="9"/>
    </row>
    <row r="720" spans="1:4" x14ac:dyDescent="0.2">
      <c r="A720" s="41" t="s">
        <v>1574</v>
      </c>
      <c r="B720" s="42" t="s">
        <v>662</v>
      </c>
      <c r="C720" s="42"/>
      <c r="D720" s="9"/>
    </row>
    <row r="721" spans="1:4" x14ac:dyDescent="0.2">
      <c r="A721" s="41" t="s">
        <v>1575</v>
      </c>
      <c r="B721" s="42" t="s">
        <v>662</v>
      </c>
      <c r="C721" s="42"/>
      <c r="D721" s="9"/>
    </row>
    <row r="722" spans="1:4" x14ac:dyDescent="0.2">
      <c r="A722" s="41" t="s">
        <v>1607</v>
      </c>
      <c r="B722" s="42" t="s">
        <v>661</v>
      </c>
      <c r="C722" s="42" t="s">
        <v>660</v>
      </c>
      <c r="D722" s="9" t="s">
        <v>659</v>
      </c>
    </row>
    <row r="723" spans="1:4" x14ac:dyDescent="0.2">
      <c r="A723" s="41" t="s">
        <v>1608</v>
      </c>
      <c r="B723" s="42" t="s">
        <v>656</v>
      </c>
      <c r="C723" s="42" t="s">
        <v>658</v>
      </c>
      <c r="D723" s="9" t="s">
        <v>657</v>
      </c>
    </row>
    <row r="724" spans="1:4" x14ac:dyDescent="0.2">
      <c r="A724" s="41" t="s">
        <v>1609</v>
      </c>
      <c r="B724" s="42" t="s">
        <v>656</v>
      </c>
      <c r="C724" s="42"/>
      <c r="D724" s="9"/>
    </row>
    <row r="725" spans="1:4" x14ac:dyDescent="0.2">
      <c r="A725" s="41" t="s">
        <v>1610</v>
      </c>
      <c r="B725" s="42" t="s">
        <v>656</v>
      </c>
      <c r="C725" s="42"/>
      <c r="D725" s="9"/>
    </row>
    <row r="726" spans="1:4" x14ac:dyDescent="0.2">
      <c r="A726" s="41" t="s">
        <v>1611</v>
      </c>
      <c r="B726" s="42" t="s">
        <v>656</v>
      </c>
      <c r="C726" s="42"/>
      <c r="D726" s="9"/>
    </row>
    <row r="727" spans="1:4" x14ac:dyDescent="0.2">
      <c r="A727" s="41" t="s">
        <v>1612</v>
      </c>
      <c r="B727" s="42" t="s">
        <v>656</v>
      </c>
      <c r="C727" s="42"/>
      <c r="D727" s="9"/>
    </row>
    <row r="728" spans="1:4" x14ac:dyDescent="0.2">
      <c r="A728" s="41" t="s">
        <v>1613</v>
      </c>
      <c r="B728" s="42" t="s">
        <v>656</v>
      </c>
      <c r="C728" s="42"/>
      <c r="D728" s="9"/>
    </row>
    <row r="729" spans="1:4" x14ac:dyDescent="0.2">
      <c r="A729" s="41" t="s">
        <v>1614</v>
      </c>
      <c r="B729" s="42" t="s">
        <v>656</v>
      </c>
      <c r="C729" s="42"/>
      <c r="D729" s="9"/>
    </row>
    <row r="730" spans="1:4" x14ac:dyDescent="0.2">
      <c r="A730" s="41" t="s">
        <v>1615</v>
      </c>
      <c r="B730" s="42" t="s">
        <v>653</v>
      </c>
      <c r="C730" s="42" t="s">
        <v>655</v>
      </c>
      <c r="D730" s="9" t="s">
        <v>654</v>
      </c>
    </row>
    <row r="731" spans="1:4" x14ac:dyDescent="0.2">
      <c r="A731" s="41" t="s">
        <v>1616</v>
      </c>
      <c r="B731" s="42" t="s">
        <v>653</v>
      </c>
      <c r="C731" s="42"/>
      <c r="D731" s="9"/>
    </row>
    <row r="732" spans="1:4" x14ac:dyDescent="0.2">
      <c r="A732" s="41" t="s">
        <v>1617</v>
      </c>
      <c r="B732" s="42" t="s">
        <v>653</v>
      </c>
      <c r="C732" s="42"/>
      <c r="D732" s="9"/>
    </row>
    <row r="733" spans="1:4" x14ac:dyDescent="0.2">
      <c r="A733" s="41" t="s">
        <v>1618</v>
      </c>
      <c r="B733" s="42" t="s">
        <v>653</v>
      </c>
      <c r="C733" s="42"/>
      <c r="D733" s="9"/>
    </row>
    <row r="734" spans="1:4" x14ac:dyDescent="0.2">
      <c r="A734" s="41" t="s">
        <v>1619</v>
      </c>
      <c r="B734" s="42" t="s">
        <v>653</v>
      </c>
      <c r="C734" s="42"/>
      <c r="D734" s="9"/>
    </row>
    <row r="735" spans="1:4" x14ac:dyDescent="0.2">
      <c r="A735" s="41" t="s">
        <v>1620</v>
      </c>
      <c r="B735" s="42" t="s">
        <v>653</v>
      </c>
      <c r="C735" s="42"/>
      <c r="D735" s="9"/>
    </row>
    <row r="736" spans="1:4" x14ac:dyDescent="0.2">
      <c r="A736" s="41" t="s">
        <v>1572</v>
      </c>
      <c r="B736" s="42" t="s">
        <v>651</v>
      </c>
      <c r="C736" s="42" t="s">
        <v>530</v>
      </c>
      <c r="D736" s="9" t="s">
        <v>652</v>
      </c>
    </row>
    <row r="737" spans="1:4" x14ac:dyDescent="0.2">
      <c r="A737" s="41" t="s">
        <v>1573</v>
      </c>
      <c r="B737" s="42" t="s">
        <v>651</v>
      </c>
      <c r="C737" s="42"/>
      <c r="D737" s="9"/>
    </row>
    <row r="738" spans="1:4" x14ac:dyDescent="0.2">
      <c r="A738" s="41" t="s">
        <v>1574</v>
      </c>
      <c r="B738" s="42" t="s">
        <v>651</v>
      </c>
      <c r="C738" s="42"/>
      <c r="D738" s="9"/>
    </row>
    <row r="739" spans="1:4" x14ac:dyDescent="0.2">
      <c r="A739" s="41" t="s">
        <v>1575</v>
      </c>
      <c r="B739" s="42" t="s">
        <v>651</v>
      </c>
      <c r="C739" s="42"/>
      <c r="D739" s="9"/>
    </row>
    <row r="740" spans="1:4" x14ac:dyDescent="0.2">
      <c r="A740" s="41" t="s">
        <v>1576</v>
      </c>
      <c r="B740" s="42" t="s">
        <v>651</v>
      </c>
      <c r="C740" s="42"/>
      <c r="D740" s="9"/>
    </row>
    <row r="741" spans="1:4" x14ac:dyDescent="0.2">
      <c r="A741" s="41" t="s">
        <v>1577</v>
      </c>
      <c r="B741" s="42" t="s">
        <v>651</v>
      </c>
      <c r="C741" s="42"/>
      <c r="D741" s="9"/>
    </row>
    <row r="742" spans="1:4" x14ac:dyDescent="0.2">
      <c r="A742" s="41" t="s">
        <v>1578</v>
      </c>
      <c r="B742" s="42" t="s">
        <v>651</v>
      </c>
      <c r="C742" s="42"/>
      <c r="D742" s="9"/>
    </row>
    <row r="743" spans="1:4" x14ac:dyDescent="0.2">
      <c r="A743" s="41" t="s">
        <v>1562</v>
      </c>
      <c r="B743" s="42" t="s">
        <v>650</v>
      </c>
      <c r="C743" s="42" t="s">
        <v>649</v>
      </c>
      <c r="D743" s="9" t="s">
        <v>648</v>
      </c>
    </row>
    <row r="744" spans="1:4" x14ac:dyDescent="0.2">
      <c r="A744" s="41" t="s">
        <v>1600</v>
      </c>
      <c r="B744" s="42" t="s">
        <v>645</v>
      </c>
      <c r="C744" s="42" t="s">
        <v>647</v>
      </c>
      <c r="D744" s="9" t="s">
        <v>646</v>
      </c>
    </row>
    <row r="745" spans="1:4" x14ac:dyDescent="0.2">
      <c r="A745" s="41" t="s">
        <v>1601</v>
      </c>
      <c r="B745" s="42" t="s">
        <v>645</v>
      </c>
      <c r="C745" s="42"/>
      <c r="D745" s="9"/>
    </row>
    <row r="746" spans="1:4" x14ac:dyDescent="0.2">
      <c r="A746" s="41" t="s">
        <v>1602</v>
      </c>
      <c r="B746" s="42" t="s">
        <v>645</v>
      </c>
      <c r="C746" s="42"/>
      <c r="D746" s="9"/>
    </row>
    <row r="747" spans="1:4" x14ac:dyDescent="0.2">
      <c r="A747" s="41" t="s">
        <v>1600</v>
      </c>
      <c r="B747" s="42" t="s">
        <v>642</v>
      </c>
      <c r="C747" s="42" t="s">
        <v>644</v>
      </c>
      <c r="D747" s="9" t="s">
        <v>643</v>
      </c>
    </row>
    <row r="748" spans="1:4" x14ac:dyDescent="0.2">
      <c r="A748" s="41" t="s">
        <v>1601</v>
      </c>
      <c r="B748" s="42" t="s">
        <v>642</v>
      </c>
      <c r="C748" s="42"/>
      <c r="D748" s="9"/>
    </row>
    <row r="749" spans="1:4" x14ac:dyDescent="0.2">
      <c r="A749" s="41" t="s">
        <v>1602</v>
      </c>
      <c r="B749" s="42" t="s">
        <v>642</v>
      </c>
      <c r="C749" s="42"/>
      <c r="D749" s="9"/>
    </row>
    <row r="750" spans="1:4" x14ac:dyDescent="0.2">
      <c r="A750" s="41" t="s">
        <v>1579</v>
      </c>
      <c r="B750" s="42" t="s">
        <v>640</v>
      </c>
      <c r="C750" s="42" t="s">
        <v>458</v>
      </c>
      <c r="D750" s="9" t="s">
        <v>641</v>
      </c>
    </row>
    <row r="751" spans="1:4" x14ac:dyDescent="0.2">
      <c r="A751" s="41" t="s">
        <v>1580</v>
      </c>
      <c r="B751" s="42" t="s">
        <v>640</v>
      </c>
      <c r="C751" s="42"/>
      <c r="D751" s="9"/>
    </row>
    <row r="752" spans="1:4" x14ac:dyDescent="0.2">
      <c r="A752" s="41" t="s">
        <v>1596</v>
      </c>
      <c r="B752" s="42" t="s">
        <v>640</v>
      </c>
      <c r="C752" s="42"/>
      <c r="D752" s="9"/>
    </row>
    <row r="753" spans="1:4" x14ac:dyDescent="0.2">
      <c r="A753" s="41" t="s">
        <v>1597</v>
      </c>
      <c r="B753" s="42" t="s">
        <v>640</v>
      </c>
      <c r="C753" s="42"/>
      <c r="D753" s="9"/>
    </row>
    <row r="754" spans="1:4" x14ac:dyDescent="0.2">
      <c r="A754" s="41" t="s">
        <v>1621</v>
      </c>
      <c r="B754" s="42" t="s">
        <v>637</v>
      </c>
      <c r="C754" s="42" t="s">
        <v>639</v>
      </c>
      <c r="D754" s="9" t="s">
        <v>638</v>
      </c>
    </row>
    <row r="755" spans="1:4" x14ac:dyDescent="0.2">
      <c r="A755" s="41" t="s">
        <v>1622</v>
      </c>
      <c r="B755" s="42" t="s">
        <v>637</v>
      </c>
      <c r="C755" s="42"/>
      <c r="D755" s="9"/>
    </row>
    <row r="756" spans="1:4" x14ac:dyDescent="0.2">
      <c r="A756" s="41" t="s">
        <v>1623</v>
      </c>
      <c r="B756" s="42" t="s">
        <v>637</v>
      </c>
      <c r="C756" s="42"/>
      <c r="D756" s="9"/>
    </row>
    <row r="757" spans="1:4" x14ac:dyDescent="0.2">
      <c r="A757" s="41" t="s">
        <v>1624</v>
      </c>
      <c r="B757" s="42" t="s">
        <v>637</v>
      </c>
      <c r="C757" s="42"/>
      <c r="D757" s="9"/>
    </row>
    <row r="758" spans="1:4" x14ac:dyDescent="0.2">
      <c r="A758" s="41" t="s">
        <v>1625</v>
      </c>
      <c r="B758" s="42" t="s">
        <v>637</v>
      </c>
      <c r="C758" s="42"/>
      <c r="D758" s="9"/>
    </row>
    <row r="759" spans="1:4" x14ac:dyDescent="0.2">
      <c r="A759" s="41" t="s">
        <v>1626</v>
      </c>
      <c r="B759" s="42" t="s">
        <v>637</v>
      </c>
      <c r="C759" s="42"/>
      <c r="D759" s="9"/>
    </row>
    <row r="760" spans="1:4" x14ac:dyDescent="0.2">
      <c r="A760" s="41" t="s">
        <v>1627</v>
      </c>
      <c r="B760" s="42" t="s">
        <v>637</v>
      </c>
      <c r="C760" s="42"/>
      <c r="D760" s="9"/>
    </row>
    <row r="761" spans="1:4" x14ac:dyDescent="0.2">
      <c r="A761" s="41" t="s">
        <v>1590</v>
      </c>
      <c r="B761" s="42" t="s">
        <v>634</v>
      </c>
      <c r="C761" s="42" t="s">
        <v>636</v>
      </c>
      <c r="D761" s="9" t="s">
        <v>635</v>
      </c>
    </row>
    <row r="762" spans="1:4" x14ac:dyDescent="0.2">
      <c r="A762" s="41" t="s">
        <v>1591</v>
      </c>
      <c r="B762" s="42" t="s">
        <v>634</v>
      </c>
      <c r="C762" s="42"/>
      <c r="D762" s="9"/>
    </row>
    <row r="763" spans="1:4" x14ac:dyDescent="0.2">
      <c r="A763" s="41" t="s">
        <v>1590</v>
      </c>
      <c r="B763" s="42" t="s">
        <v>631</v>
      </c>
      <c r="C763" s="42" t="s">
        <v>633</v>
      </c>
      <c r="D763" s="9" t="s">
        <v>632</v>
      </c>
    </row>
    <row r="764" spans="1:4" x14ac:dyDescent="0.2">
      <c r="A764" s="41" t="s">
        <v>1591</v>
      </c>
      <c r="B764" s="42" t="s">
        <v>631</v>
      </c>
      <c r="C764" s="42"/>
      <c r="D764" s="9"/>
    </row>
    <row r="765" spans="1:4" x14ac:dyDescent="0.2">
      <c r="A765" s="41" t="s">
        <v>1628</v>
      </c>
      <c r="B765" s="42" t="s">
        <v>628</v>
      </c>
      <c r="C765" s="42" t="s">
        <v>630</v>
      </c>
      <c r="D765" s="9" t="s">
        <v>629</v>
      </c>
    </row>
    <row r="766" spans="1:4" x14ac:dyDescent="0.2">
      <c r="A766" s="41" t="s">
        <v>1629</v>
      </c>
      <c r="B766" s="42" t="s">
        <v>628</v>
      </c>
      <c r="C766" s="42"/>
      <c r="D766" s="9"/>
    </row>
    <row r="767" spans="1:4" x14ac:dyDescent="0.2">
      <c r="A767" s="41" t="s">
        <v>1581</v>
      </c>
      <c r="B767" s="42" t="s">
        <v>625</v>
      </c>
      <c r="C767" s="42" t="s">
        <v>627</v>
      </c>
      <c r="D767" s="9" t="s">
        <v>626</v>
      </c>
    </row>
    <row r="768" spans="1:4" x14ac:dyDescent="0.2">
      <c r="A768" s="41" t="s">
        <v>1582</v>
      </c>
      <c r="B768" s="42" t="s">
        <v>625</v>
      </c>
      <c r="C768" s="42"/>
      <c r="D768" s="9"/>
    </row>
    <row r="769" spans="1:4" x14ac:dyDescent="0.2">
      <c r="A769" s="41" t="s">
        <v>1583</v>
      </c>
      <c r="B769" s="42" t="s">
        <v>625</v>
      </c>
      <c r="C769" s="42"/>
      <c r="D769" s="9"/>
    </row>
    <row r="770" spans="1:4" x14ac:dyDescent="0.2">
      <c r="A770" s="41" t="s">
        <v>1584</v>
      </c>
      <c r="B770" s="42" t="s">
        <v>625</v>
      </c>
      <c r="C770" s="42"/>
      <c r="D770" s="9"/>
    </row>
    <row r="771" spans="1:4" x14ac:dyDescent="0.2">
      <c r="A771" s="41" t="s">
        <v>1628</v>
      </c>
      <c r="B771" s="42" t="s">
        <v>622</v>
      </c>
      <c r="C771" s="42" t="s">
        <v>624</v>
      </c>
      <c r="D771" s="9" t="s">
        <v>623</v>
      </c>
    </row>
    <row r="772" spans="1:4" x14ac:dyDescent="0.2">
      <c r="A772" s="41" t="s">
        <v>1629</v>
      </c>
      <c r="B772" s="42" t="s">
        <v>622</v>
      </c>
      <c r="C772" s="42"/>
      <c r="D772" s="9"/>
    </row>
    <row r="773" spans="1:4" x14ac:dyDescent="0.2">
      <c r="A773" s="41" t="s">
        <v>1630</v>
      </c>
      <c r="B773" s="42" t="s">
        <v>622</v>
      </c>
      <c r="C773" s="42"/>
      <c r="D773" s="9"/>
    </row>
    <row r="774" spans="1:4" x14ac:dyDescent="0.2">
      <c r="A774" s="41" t="s">
        <v>1631</v>
      </c>
      <c r="B774" s="42" t="s">
        <v>622</v>
      </c>
      <c r="C774" s="42"/>
      <c r="D774" s="9"/>
    </row>
    <row r="775" spans="1:4" x14ac:dyDescent="0.2">
      <c r="A775" s="41" t="s">
        <v>1632</v>
      </c>
      <c r="B775" s="42" t="s">
        <v>621</v>
      </c>
      <c r="C775" s="42" t="s">
        <v>620</v>
      </c>
      <c r="D775" s="9" t="s">
        <v>619</v>
      </c>
    </row>
    <row r="776" spans="1:4" x14ac:dyDescent="0.2">
      <c r="A776" s="41" t="s">
        <v>1562</v>
      </c>
      <c r="B776" s="42" t="s">
        <v>616</v>
      </c>
      <c r="C776" s="42" t="s">
        <v>618</v>
      </c>
      <c r="D776" s="9" t="s">
        <v>617</v>
      </c>
    </row>
    <row r="777" spans="1:4" x14ac:dyDescent="0.2">
      <c r="A777" s="41" t="s">
        <v>1563</v>
      </c>
      <c r="B777" s="42" t="s">
        <v>616</v>
      </c>
      <c r="C777" s="42"/>
      <c r="D777" s="9"/>
    </row>
    <row r="778" spans="1:4" x14ac:dyDescent="0.2">
      <c r="A778" s="41" t="s">
        <v>1564</v>
      </c>
      <c r="B778" s="42" t="s">
        <v>616</v>
      </c>
      <c r="C778" s="42"/>
      <c r="D778" s="9"/>
    </row>
    <row r="779" spans="1:4" x14ac:dyDescent="0.2">
      <c r="A779" s="41" t="s">
        <v>1565</v>
      </c>
      <c r="B779" s="42" t="s">
        <v>616</v>
      </c>
      <c r="C779" s="42"/>
      <c r="D779" s="9"/>
    </row>
    <row r="780" spans="1:4" x14ac:dyDescent="0.2">
      <c r="A780" s="41" t="s">
        <v>1579</v>
      </c>
      <c r="B780" s="42" t="s">
        <v>614</v>
      </c>
      <c r="C780" s="42" t="s">
        <v>459</v>
      </c>
      <c r="D780" s="9" t="s">
        <v>615</v>
      </c>
    </row>
    <row r="781" spans="1:4" x14ac:dyDescent="0.2">
      <c r="A781" s="41" t="s">
        <v>1580</v>
      </c>
      <c r="B781" s="42" t="s">
        <v>614</v>
      </c>
      <c r="C781" s="42"/>
      <c r="D781" s="9"/>
    </row>
    <row r="782" spans="1:4" x14ac:dyDescent="0.2">
      <c r="A782" s="41" t="s">
        <v>1596</v>
      </c>
      <c r="B782" s="42" t="s">
        <v>614</v>
      </c>
      <c r="C782" s="42"/>
      <c r="D782" s="9"/>
    </row>
    <row r="783" spans="1:4" x14ac:dyDescent="0.2">
      <c r="A783" s="41" t="s">
        <v>1597</v>
      </c>
      <c r="B783" s="42" t="s">
        <v>614</v>
      </c>
      <c r="C783" s="42"/>
      <c r="D783" s="9"/>
    </row>
    <row r="784" spans="1:4" x14ac:dyDescent="0.2">
      <c r="A784" s="41" t="s">
        <v>1633</v>
      </c>
      <c r="B784" s="42" t="s">
        <v>614</v>
      </c>
      <c r="C784" s="42"/>
      <c r="D784" s="9"/>
    </row>
    <row r="785" spans="1:4" x14ac:dyDescent="0.2">
      <c r="A785" s="41" t="s">
        <v>1634</v>
      </c>
      <c r="B785" s="42" t="s">
        <v>614</v>
      </c>
      <c r="C785" s="42"/>
      <c r="D785" s="9"/>
    </row>
    <row r="786" spans="1:4" x14ac:dyDescent="0.2">
      <c r="A786" s="41" t="s">
        <v>1635</v>
      </c>
      <c r="B786" s="42" t="s">
        <v>614</v>
      </c>
      <c r="C786" s="42"/>
      <c r="D786" s="9"/>
    </row>
    <row r="787" spans="1:4" x14ac:dyDescent="0.2">
      <c r="A787" s="41" t="s">
        <v>1572</v>
      </c>
      <c r="B787" s="42" t="s">
        <v>611</v>
      </c>
      <c r="C787" s="42" t="s">
        <v>613</v>
      </c>
      <c r="D787" s="9" t="s">
        <v>612</v>
      </c>
    </row>
    <row r="788" spans="1:4" x14ac:dyDescent="0.2">
      <c r="A788" s="41" t="s">
        <v>1573</v>
      </c>
      <c r="B788" s="42" t="s">
        <v>611</v>
      </c>
      <c r="C788" s="42"/>
      <c r="D788" s="9"/>
    </row>
    <row r="789" spans="1:4" x14ac:dyDescent="0.2">
      <c r="A789" s="41" t="s">
        <v>1574</v>
      </c>
      <c r="B789" s="42" t="s">
        <v>611</v>
      </c>
      <c r="C789" s="42"/>
      <c r="D789" s="9"/>
    </row>
    <row r="790" spans="1:4" x14ac:dyDescent="0.2">
      <c r="A790" s="41" t="s">
        <v>1575</v>
      </c>
      <c r="B790" s="42" t="s">
        <v>611</v>
      </c>
      <c r="C790" s="42"/>
      <c r="D790" s="9"/>
    </row>
    <row r="791" spans="1:4" x14ac:dyDescent="0.2">
      <c r="A791" s="41" t="s">
        <v>1636</v>
      </c>
      <c r="B791" s="42" t="s">
        <v>610</v>
      </c>
      <c r="C791" s="42" t="s">
        <v>609</v>
      </c>
      <c r="D791" s="9" t="s">
        <v>608</v>
      </c>
    </row>
    <row r="792" spans="1:4" x14ac:dyDescent="0.2">
      <c r="A792" s="41" t="s">
        <v>1637</v>
      </c>
      <c r="B792" s="42" t="s">
        <v>605</v>
      </c>
      <c r="C792" s="42" t="s">
        <v>607</v>
      </c>
      <c r="D792" s="9" t="s">
        <v>606</v>
      </c>
    </row>
    <row r="793" spans="1:4" x14ac:dyDescent="0.2">
      <c r="A793" s="41" t="s">
        <v>1638</v>
      </c>
      <c r="B793" s="42" t="s">
        <v>605</v>
      </c>
      <c r="C793" s="42"/>
      <c r="D793" s="9"/>
    </row>
    <row r="794" spans="1:4" x14ac:dyDescent="0.2">
      <c r="A794" s="41" t="s">
        <v>1639</v>
      </c>
      <c r="B794" s="42" t="s">
        <v>605</v>
      </c>
      <c r="C794" s="42"/>
      <c r="D794" s="9"/>
    </row>
    <row r="795" spans="1:4" x14ac:dyDescent="0.2">
      <c r="A795" s="41" t="s">
        <v>1621</v>
      </c>
      <c r="B795" s="42" t="s">
        <v>602</v>
      </c>
      <c r="C795" s="42" t="s">
        <v>604</v>
      </c>
      <c r="D795" s="9" t="s">
        <v>603</v>
      </c>
    </row>
    <row r="796" spans="1:4" x14ac:dyDescent="0.2">
      <c r="A796" s="41" t="s">
        <v>1622</v>
      </c>
      <c r="B796" s="42" t="s">
        <v>602</v>
      </c>
      <c r="C796" s="42"/>
      <c r="D796" s="9"/>
    </row>
    <row r="797" spans="1:4" x14ac:dyDescent="0.2">
      <c r="A797" s="41" t="s">
        <v>1623</v>
      </c>
      <c r="B797" s="42" t="s">
        <v>602</v>
      </c>
      <c r="C797" s="42"/>
      <c r="D797" s="9"/>
    </row>
    <row r="798" spans="1:4" x14ac:dyDescent="0.2">
      <c r="A798" s="41" t="s">
        <v>1624</v>
      </c>
      <c r="B798" s="42" t="s">
        <v>602</v>
      </c>
      <c r="C798" s="42"/>
      <c r="D798" s="9"/>
    </row>
    <row r="799" spans="1:4" x14ac:dyDescent="0.2">
      <c r="A799" s="41" t="s">
        <v>1625</v>
      </c>
      <c r="B799" s="42" t="s">
        <v>602</v>
      </c>
      <c r="C799" s="42"/>
      <c r="D799" s="9"/>
    </row>
    <row r="800" spans="1:4" x14ac:dyDescent="0.2">
      <c r="A800" s="41" t="s">
        <v>1607</v>
      </c>
      <c r="B800" s="42" t="s">
        <v>599</v>
      </c>
      <c r="C800" s="42" t="s">
        <v>601</v>
      </c>
      <c r="D800" s="9" t="s">
        <v>600</v>
      </c>
    </row>
    <row r="801" spans="1:4" x14ac:dyDescent="0.2">
      <c r="A801" s="41" t="s">
        <v>1640</v>
      </c>
      <c r="B801" s="42" t="s">
        <v>599</v>
      </c>
      <c r="C801" s="42"/>
      <c r="D801" s="9"/>
    </row>
    <row r="802" spans="1:4" x14ac:dyDescent="0.2">
      <c r="A802" s="41" t="s">
        <v>1641</v>
      </c>
      <c r="B802" s="42" t="s">
        <v>599</v>
      </c>
      <c r="C802" s="42"/>
      <c r="D802" s="9"/>
    </row>
    <row r="803" spans="1:4" x14ac:dyDescent="0.2">
      <c r="A803" s="41" t="s">
        <v>1642</v>
      </c>
      <c r="B803" s="42" t="s">
        <v>599</v>
      </c>
      <c r="C803" s="42"/>
      <c r="D803" s="9"/>
    </row>
    <row r="804" spans="1:4" x14ac:dyDescent="0.2">
      <c r="A804" s="41" t="s">
        <v>1643</v>
      </c>
      <c r="B804" s="42" t="s">
        <v>599</v>
      </c>
      <c r="C804" s="42"/>
      <c r="D804" s="9"/>
    </row>
    <row r="805" spans="1:4" x14ac:dyDescent="0.2">
      <c r="A805" s="41" t="s">
        <v>1644</v>
      </c>
      <c r="B805" s="42" t="s">
        <v>599</v>
      </c>
      <c r="C805" s="42"/>
      <c r="D805" s="9"/>
    </row>
    <row r="806" spans="1:4" x14ac:dyDescent="0.2">
      <c r="A806" s="41" t="s">
        <v>1645</v>
      </c>
      <c r="B806" s="42" t="s">
        <v>599</v>
      </c>
      <c r="C806" s="42"/>
      <c r="D806" s="9"/>
    </row>
    <row r="807" spans="1:4" x14ac:dyDescent="0.2">
      <c r="A807" s="41" t="s">
        <v>1579</v>
      </c>
      <c r="B807" s="42" t="s">
        <v>596</v>
      </c>
      <c r="C807" s="42" t="s">
        <v>598</v>
      </c>
      <c r="D807" s="9" t="s">
        <v>597</v>
      </c>
    </row>
    <row r="808" spans="1:4" x14ac:dyDescent="0.2">
      <c r="A808" s="41" t="s">
        <v>1580</v>
      </c>
      <c r="B808" s="42" t="s">
        <v>596</v>
      </c>
      <c r="C808" s="42"/>
      <c r="D808" s="9"/>
    </row>
    <row r="809" spans="1:4" x14ac:dyDescent="0.2">
      <c r="A809" s="41" t="s">
        <v>1596</v>
      </c>
      <c r="B809" s="42" t="s">
        <v>596</v>
      </c>
      <c r="C809" s="42"/>
      <c r="D809" s="9"/>
    </row>
    <row r="810" spans="1:4" x14ac:dyDescent="0.2">
      <c r="A810" s="41" t="s">
        <v>1597</v>
      </c>
      <c r="B810" s="42" t="s">
        <v>596</v>
      </c>
      <c r="C810" s="42"/>
      <c r="D810" s="9"/>
    </row>
    <row r="811" spans="1:4" x14ac:dyDescent="0.2">
      <c r="A811" s="41" t="s">
        <v>1646</v>
      </c>
      <c r="B811" s="42" t="s">
        <v>594</v>
      </c>
      <c r="C811" s="42" t="s">
        <v>509</v>
      </c>
      <c r="D811" s="9" t="s">
        <v>595</v>
      </c>
    </row>
    <row r="812" spans="1:4" x14ac:dyDescent="0.2">
      <c r="A812" s="41" t="s">
        <v>1647</v>
      </c>
      <c r="B812" s="42" t="s">
        <v>594</v>
      </c>
      <c r="C812" s="42"/>
      <c r="D812" s="9"/>
    </row>
    <row r="813" spans="1:4" x14ac:dyDescent="0.2">
      <c r="A813" s="41" t="s">
        <v>1581</v>
      </c>
      <c r="B813" s="42" t="s">
        <v>592</v>
      </c>
      <c r="C813" s="42" t="s">
        <v>530</v>
      </c>
      <c r="D813" s="9" t="s">
        <v>593</v>
      </c>
    </row>
    <row r="814" spans="1:4" x14ac:dyDescent="0.2">
      <c r="A814" s="41" t="s">
        <v>1582</v>
      </c>
      <c r="B814" s="42" t="s">
        <v>592</v>
      </c>
      <c r="C814" s="42"/>
      <c r="D814" s="9"/>
    </row>
    <row r="815" spans="1:4" x14ac:dyDescent="0.2">
      <c r="A815" s="41" t="s">
        <v>1583</v>
      </c>
      <c r="B815" s="42" t="s">
        <v>592</v>
      </c>
      <c r="C815" s="42"/>
      <c r="D815" s="9"/>
    </row>
    <row r="816" spans="1:4" x14ac:dyDescent="0.2">
      <c r="A816" s="41" t="s">
        <v>1584</v>
      </c>
      <c r="B816" s="42" t="s">
        <v>592</v>
      </c>
      <c r="C816" s="42"/>
      <c r="D816" s="9"/>
    </row>
    <row r="817" spans="1:4" x14ac:dyDescent="0.2">
      <c r="A817" s="41" t="s">
        <v>1615</v>
      </c>
      <c r="B817" s="42" t="s">
        <v>589</v>
      </c>
      <c r="C817" s="42" t="s">
        <v>591</v>
      </c>
      <c r="D817" s="9" t="s">
        <v>590</v>
      </c>
    </row>
    <row r="818" spans="1:4" x14ac:dyDescent="0.2">
      <c r="A818" s="41" t="s">
        <v>1616</v>
      </c>
      <c r="B818" s="42" t="s">
        <v>589</v>
      </c>
      <c r="C818" s="42"/>
      <c r="D818" s="9"/>
    </row>
    <row r="819" spans="1:4" x14ac:dyDescent="0.2">
      <c r="A819" s="41" t="s">
        <v>1617</v>
      </c>
      <c r="B819" s="42" t="s">
        <v>589</v>
      </c>
      <c r="C819" s="42"/>
      <c r="D819" s="9"/>
    </row>
    <row r="820" spans="1:4" x14ac:dyDescent="0.2">
      <c r="A820" s="41" t="s">
        <v>1618</v>
      </c>
      <c r="B820" s="42" t="s">
        <v>589</v>
      </c>
      <c r="C820" s="42"/>
      <c r="D820" s="9"/>
    </row>
    <row r="821" spans="1:4" x14ac:dyDescent="0.2">
      <c r="A821" s="41" t="s">
        <v>1619</v>
      </c>
      <c r="B821" s="42" t="s">
        <v>589</v>
      </c>
      <c r="C821" s="42"/>
      <c r="D821" s="9"/>
    </row>
    <row r="822" spans="1:4" x14ac:dyDescent="0.2">
      <c r="A822" s="41" t="s">
        <v>1620</v>
      </c>
      <c r="B822" s="42" t="s">
        <v>589</v>
      </c>
      <c r="C822" s="42"/>
      <c r="D822" s="9"/>
    </row>
    <row r="823" spans="1:4" x14ac:dyDescent="0.2">
      <c r="A823" s="41" t="s">
        <v>1590</v>
      </c>
      <c r="B823" s="42" t="s">
        <v>588</v>
      </c>
      <c r="C823" s="42" t="s">
        <v>587</v>
      </c>
      <c r="D823" s="9" t="s">
        <v>586</v>
      </c>
    </row>
    <row r="824" spans="1:4" x14ac:dyDescent="0.2">
      <c r="A824" s="41" t="s">
        <v>1588</v>
      </c>
      <c r="B824" s="42" t="s">
        <v>583</v>
      </c>
      <c r="C824" s="42" t="s">
        <v>585</v>
      </c>
      <c r="D824" s="9" t="s">
        <v>584</v>
      </c>
    </row>
    <row r="825" spans="1:4" x14ac:dyDescent="0.2">
      <c r="A825" s="41" t="s">
        <v>1589</v>
      </c>
      <c r="B825" s="42" t="s">
        <v>583</v>
      </c>
      <c r="C825" s="42"/>
      <c r="D825" s="9"/>
    </row>
    <row r="826" spans="1:4" x14ac:dyDescent="0.2">
      <c r="A826" s="41" t="s">
        <v>1646</v>
      </c>
      <c r="B826" s="42" t="s">
        <v>580</v>
      </c>
      <c r="C826" s="42" t="s">
        <v>582</v>
      </c>
      <c r="D826" s="9" t="s">
        <v>581</v>
      </c>
    </row>
    <row r="827" spans="1:4" x14ac:dyDescent="0.2">
      <c r="A827" s="41" t="s">
        <v>1647</v>
      </c>
      <c r="B827" s="42" t="s">
        <v>580</v>
      </c>
      <c r="C827" s="42"/>
      <c r="D827" s="9"/>
    </row>
    <row r="828" spans="1:4" x14ac:dyDescent="0.2">
      <c r="A828" s="41" t="s">
        <v>1648</v>
      </c>
      <c r="B828" s="42" t="s">
        <v>580</v>
      </c>
      <c r="C828" s="42"/>
      <c r="D828" s="9"/>
    </row>
    <row r="829" spans="1:4" x14ac:dyDescent="0.2">
      <c r="A829" s="41" t="s">
        <v>1649</v>
      </c>
      <c r="B829" s="42" t="s">
        <v>580</v>
      </c>
      <c r="C829" s="42"/>
      <c r="D829" s="9"/>
    </row>
    <row r="830" spans="1:4" x14ac:dyDescent="0.2">
      <c r="A830" s="41" t="s">
        <v>1650</v>
      </c>
      <c r="B830" s="42" t="s">
        <v>580</v>
      </c>
      <c r="C830" s="42"/>
      <c r="D830" s="9"/>
    </row>
    <row r="831" spans="1:4" x14ac:dyDescent="0.2">
      <c r="A831" s="41" t="s">
        <v>1615</v>
      </c>
      <c r="B831" s="42" t="s">
        <v>579</v>
      </c>
      <c r="C831" s="42" t="s">
        <v>482</v>
      </c>
      <c r="D831" s="9" t="s">
        <v>578</v>
      </c>
    </row>
    <row r="832" spans="1:4" x14ac:dyDescent="0.2">
      <c r="A832" s="41" t="s">
        <v>1607</v>
      </c>
      <c r="B832" s="42" t="s">
        <v>575</v>
      </c>
      <c r="C832" s="42" t="s">
        <v>577</v>
      </c>
      <c r="D832" s="9" t="s">
        <v>576</v>
      </c>
    </row>
    <row r="833" spans="1:4" x14ac:dyDescent="0.2">
      <c r="A833" s="41" t="s">
        <v>1640</v>
      </c>
      <c r="B833" s="42" t="s">
        <v>575</v>
      </c>
      <c r="C833" s="42"/>
      <c r="D833" s="9"/>
    </row>
    <row r="834" spans="1:4" x14ac:dyDescent="0.2">
      <c r="A834" s="41" t="s">
        <v>1581</v>
      </c>
      <c r="B834" s="42" t="s">
        <v>572</v>
      </c>
      <c r="C834" s="42" t="s">
        <v>574</v>
      </c>
      <c r="D834" s="9" t="s">
        <v>573</v>
      </c>
    </row>
    <row r="835" spans="1:4" x14ac:dyDescent="0.2">
      <c r="A835" s="41" t="s">
        <v>1582</v>
      </c>
      <c r="B835" s="42" t="s">
        <v>572</v>
      </c>
      <c r="C835" s="42"/>
      <c r="D835" s="9"/>
    </row>
    <row r="836" spans="1:4" x14ac:dyDescent="0.2">
      <c r="A836" s="41" t="s">
        <v>1583</v>
      </c>
      <c r="B836" s="42" t="s">
        <v>572</v>
      </c>
      <c r="C836" s="42"/>
      <c r="D836" s="9"/>
    </row>
    <row r="837" spans="1:4" x14ac:dyDescent="0.2">
      <c r="A837" s="41" t="s">
        <v>1590</v>
      </c>
      <c r="B837" s="42" t="s">
        <v>570</v>
      </c>
      <c r="C837" s="42" t="s">
        <v>544</v>
      </c>
      <c r="D837" s="9" t="s">
        <v>571</v>
      </c>
    </row>
    <row r="838" spans="1:4" x14ac:dyDescent="0.2">
      <c r="A838" s="41" t="s">
        <v>1591</v>
      </c>
      <c r="B838" s="42" t="s">
        <v>570</v>
      </c>
      <c r="C838" s="42"/>
      <c r="D838" s="9"/>
    </row>
    <row r="839" spans="1:4" x14ac:dyDescent="0.2">
      <c r="A839" s="41" t="s">
        <v>1592</v>
      </c>
      <c r="B839" s="42" t="s">
        <v>570</v>
      </c>
      <c r="C839" s="42"/>
      <c r="D839" s="9"/>
    </row>
    <row r="840" spans="1:4" x14ac:dyDescent="0.2">
      <c r="A840" s="41" t="s">
        <v>1593</v>
      </c>
      <c r="B840" s="42" t="s">
        <v>570</v>
      </c>
      <c r="C840" s="42"/>
      <c r="D840" s="9"/>
    </row>
    <row r="841" spans="1:4" x14ac:dyDescent="0.2">
      <c r="A841" s="41" t="s">
        <v>1615</v>
      </c>
      <c r="B841" s="42" t="s">
        <v>568</v>
      </c>
      <c r="C841" s="42" t="s">
        <v>548</v>
      </c>
      <c r="D841" s="9" t="s">
        <v>569</v>
      </c>
    </row>
    <row r="842" spans="1:4" x14ac:dyDescent="0.2">
      <c r="A842" s="41" t="s">
        <v>1616</v>
      </c>
      <c r="B842" s="42" t="s">
        <v>568</v>
      </c>
      <c r="C842" s="42"/>
      <c r="D842" s="9"/>
    </row>
    <row r="843" spans="1:4" x14ac:dyDescent="0.2">
      <c r="A843" s="41" t="s">
        <v>1651</v>
      </c>
      <c r="B843" s="42" t="s">
        <v>566</v>
      </c>
      <c r="C843" s="42" t="s">
        <v>515</v>
      </c>
      <c r="D843" s="9" t="s">
        <v>567</v>
      </c>
    </row>
    <row r="844" spans="1:4" x14ac:dyDescent="0.2">
      <c r="A844" s="41" t="s">
        <v>1652</v>
      </c>
      <c r="B844" s="42" t="s">
        <v>566</v>
      </c>
      <c r="C844" s="42"/>
      <c r="D844" s="9"/>
    </row>
    <row r="845" spans="1:4" x14ac:dyDescent="0.2">
      <c r="A845" s="41" t="s">
        <v>1608</v>
      </c>
      <c r="B845" s="42" t="s">
        <v>565</v>
      </c>
      <c r="C845" s="42" t="s">
        <v>564</v>
      </c>
      <c r="D845" s="9" t="s">
        <v>563</v>
      </c>
    </row>
    <row r="846" spans="1:4" x14ac:dyDescent="0.2">
      <c r="A846" s="41" t="s">
        <v>1590</v>
      </c>
      <c r="B846" s="42" t="s">
        <v>560</v>
      </c>
      <c r="C846" s="42" t="s">
        <v>562</v>
      </c>
      <c r="D846" s="9" t="s">
        <v>561</v>
      </c>
    </row>
    <row r="847" spans="1:4" x14ac:dyDescent="0.2">
      <c r="A847" s="41" t="s">
        <v>1591</v>
      </c>
      <c r="B847" s="42" t="s">
        <v>560</v>
      </c>
      <c r="C847" s="42"/>
      <c r="D847" s="9"/>
    </row>
    <row r="848" spans="1:4" x14ac:dyDescent="0.2">
      <c r="A848" s="41" t="s">
        <v>1592</v>
      </c>
      <c r="B848" s="42" t="s">
        <v>560</v>
      </c>
      <c r="C848" s="42"/>
      <c r="D848" s="9"/>
    </row>
    <row r="849" spans="1:4" x14ac:dyDescent="0.2">
      <c r="A849" s="41" t="s">
        <v>1593</v>
      </c>
      <c r="B849" s="42" t="s">
        <v>560</v>
      </c>
      <c r="C849" s="42"/>
      <c r="D849" s="9"/>
    </row>
    <row r="850" spans="1:4" x14ac:dyDescent="0.2">
      <c r="A850" s="41" t="s">
        <v>1594</v>
      </c>
      <c r="B850" s="42" t="s">
        <v>560</v>
      </c>
      <c r="C850" s="42"/>
      <c r="D850" s="9"/>
    </row>
    <row r="851" spans="1:4" x14ac:dyDescent="0.2">
      <c r="A851" s="41" t="s">
        <v>1628</v>
      </c>
      <c r="B851" s="42" t="s">
        <v>557</v>
      </c>
      <c r="C851" s="42" t="s">
        <v>559</v>
      </c>
      <c r="D851" s="9" t="s">
        <v>558</v>
      </c>
    </row>
    <row r="852" spans="1:4" x14ac:dyDescent="0.2">
      <c r="A852" s="41" t="s">
        <v>1629</v>
      </c>
      <c r="B852" s="42" t="s">
        <v>557</v>
      </c>
      <c r="C852" s="42"/>
      <c r="D852" s="9"/>
    </row>
    <row r="853" spans="1:4" x14ac:dyDescent="0.2">
      <c r="A853" s="41" t="s">
        <v>1630</v>
      </c>
      <c r="B853" s="42" t="s">
        <v>557</v>
      </c>
      <c r="C853" s="42"/>
      <c r="D853" s="9"/>
    </row>
    <row r="854" spans="1:4" x14ac:dyDescent="0.2">
      <c r="A854" s="41" t="s">
        <v>1631</v>
      </c>
      <c r="B854" s="42" t="s">
        <v>557</v>
      </c>
      <c r="C854" s="42"/>
      <c r="D854" s="9"/>
    </row>
    <row r="855" spans="1:4" x14ac:dyDescent="0.2">
      <c r="A855" s="41" t="s">
        <v>1588</v>
      </c>
      <c r="B855" s="42" t="s">
        <v>554</v>
      </c>
      <c r="C855" s="42" t="s">
        <v>556</v>
      </c>
      <c r="D855" s="9" t="s">
        <v>555</v>
      </c>
    </row>
    <row r="856" spans="1:4" x14ac:dyDescent="0.2">
      <c r="A856" s="41" t="s">
        <v>1589</v>
      </c>
      <c r="B856" s="42" t="s">
        <v>554</v>
      </c>
      <c r="C856" s="42"/>
      <c r="D856" s="9"/>
    </row>
    <row r="857" spans="1:4" x14ac:dyDescent="0.2">
      <c r="A857" s="41" t="s">
        <v>1653</v>
      </c>
      <c r="B857" s="42" t="s">
        <v>554</v>
      </c>
      <c r="C857" s="42"/>
      <c r="D857" s="9"/>
    </row>
    <row r="858" spans="1:4" x14ac:dyDescent="0.2">
      <c r="A858" s="41" t="s">
        <v>1654</v>
      </c>
      <c r="B858" s="42" t="s">
        <v>554</v>
      </c>
      <c r="C858" s="42"/>
      <c r="D858" s="9"/>
    </row>
    <row r="859" spans="1:4" x14ac:dyDescent="0.2">
      <c r="A859" s="41" t="s">
        <v>1655</v>
      </c>
      <c r="B859" s="42" t="s">
        <v>554</v>
      </c>
      <c r="C859" s="42"/>
      <c r="D859" s="9"/>
    </row>
    <row r="860" spans="1:4" x14ac:dyDescent="0.2">
      <c r="A860" s="41" t="s">
        <v>1656</v>
      </c>
      <c r="B860" s="42" t="s">
        <v>554</v>
      </c>
      <c r="C860" s="42"/>
      <c r="D860" s="9"/>
    </row>
    <row r="861" spans="1:4" x14ac:dyDescent="0.2">
      <c r="A861" s="41" t="s">
        <v>1632</v>
      </c>
      <c r="B861" s="42" t="s">
        <v>552</v>
      </c>
      <c r="C861" s="42" t="s">
        <v>548</v>
      </c>
      <c r="D861" s="9" t="s">
        <v>553</v>
      </c>
    </row>
    <row r="862" spans="1:4" x14ac:dyDescent="0.2">
      <c r="A862" s="41" t="s">
        <v>1657</v>
      </c>
      <c r="B862" s="42" t="s">
        <v>552</v>
      </c>
      <c r="C862" s="42"/>
      <c r="D862" s="9"/>
    </row>
    <row r="863" spans="1:4" x14ac:dyDescent="0.2">
      <c r="A863" s="41" t="s">
        <v>1632</v>
      </c>
      <c r="B863" s="42" t="s">
        <v>549</v>
      </c>
      <c r="C863" s="42" t="s">
        <v>551</v>
      </c>
      <c r="D863" s="9" t="s">
        <v>550</v>
      </c>
    </row>
    <row r="864" spans="1:4" x14ac:dyDescent="0.2">
      <c r="A864" s="41" t="s">
        <v>1657</v>
      </c>
      <c r="B864" s="42" t="s">
        <v>549</v>
      </c>
      <c r="C864" s="42"/>
      <c r="D864" s="9"/>
    </row>
    <row r="865" spans="1:4" x14ac:dyDescent="0.2">
      <c r="A865" s="41" t="s">
        <v>1658</v>
      </c>
      <c r="B865" s="42" t="s">
        <v>549</v>
      </c>
      <c r="C865" s="42"/>
      <c r="D865" s="9"/>
    </row>
    <row r="866" spans="1:4" x14ac:dyDescent="0.2">
      <c r="A866" s="41" t="s">
        <v>1659</v>
      </c>
      <c r="B866" s="42" t="s">
        <v>549</v>
      </c>
      <c r="C866" s="42"/>
      <c r="D866" s="9"/>
    </row>
    <row r="867" spans="1:4" x14ac:dyDescent="0.2">
      <c r="A867" s="41" t="s">
        <v>1660</v>
      </c>
      <c r="B867" s="42" t="s">
        <v>549</v>
      </c>
      <c r="C867" s="42"/>
      <c r="D867" s="9"/>
    </row>
    <row r="868" spans="1:4" x14ac:dyDescent="0.2">
      <c r="A868" s="41" t="s">
        <v>1661</v>
      </c>
      <c r="B868" s="42" t="s">
        <v>549</v>
      </c>
      <c r="C868" s="42"/>
      <c r="D868" s="9"/>
    </row>
    <row r="869" spans="1:4" x14ac:dyDescent="0.2">
      <c r="A869" s="41" t="s">
        <v>1662</v>
      </c>
      <c r="B869" s="42" t="s">
        <v>549</v>
      </c>
      <c r="C869" s="42"/>
      <c r="D869" s="9"/>
    </row>
    <row r="870" spans="1:4" x14ac:dyDescent="0.2">
      <c r="A870" s="41" t="s">
        <v>1628</v>
      </c>
      <c r="B870" s="42" t="s">
        <v>546</v>
      </c>
      <c r="C870" s="42" t="s">
        <v>548</v>
      </c>
      <c r="D870" s="9" t="s">
        <v>547</v>
      </c>
    </row>
    <row r="871" spans="1:4" x14ac:dyDescent="0.2">
      <c r="A871" s="41" t="s">
        <v>1629</v>
      </c>
      <c r="B871" s="42" t="s">
        <v>546</v>
      </c>
      <c r="C871" s="42"/>
      <c r="D871" s="9"/>
    </row>
    <row r="872" spans="1:4" x14ac:dyDescent="0.2">
      <c r="A872" s="41" t="s">
        <v>1630</v>
      </c>
      <c r="B872" s="42" t="s">
        <v>546</v>
      </c>
      <c r="C872" s="42"/>
      <c r="D872" s="9"/>
    </row>
    <row r="873" spans="1:4" x14ac:dyDescent="0.2">
      <c r="A873" s="41" t="s">
        <v>1631</v>
      </c>
      <c r="B873" s="42" t="s">
        <v>546</v>
      </c>
      <c r="C873" s="42"/>
      <c r="D873" s="9"/>
    </row>
    <row r="874" spans="1:4" x14ac:dyDescent="0.2">
      <c r="A874" s="41" t="s">
        <v>1663</v>
      </c>
      <c r="B874" s="42" t="s">
        <v>546</v>
      </c>
      <c r="C874" s="42"/>
      <c r="D874" s="9"/>
    </row>
    <row r="875" spans="1:4" x14ac:dyDescent="0.2">
      <c r="A875" s="41" t="s">
        <v>1651</v>
      </c>
      <c r="B875" s="42" t="s">
        <v>545</v>
      </c>
      <c r="C875" s="42" t="s">
        <v>544</v>
      </c>
      <c r="D875" s="9" t="s">
        <v>543</v>
      </c>
    </row>
    <row r="876" spans="1:4" x14ac:dyDescent="0.2">
      <c r="A876" s="41" t="s">
        <v>1664</v>
      </c>
      <c r="B876" s="42" t="s">
        <v>540</v>
      </c>
      <c r="C876" s="42" t="s">
        <v>542</v>
      </c>
      <c r="D876" s="9" t="s">
        <v>541</v>
      </c>
    </row>
    <row r="877" spans="1:4" x14ac:dyDescent="0.2">
      <c r="A877" s="41" t="s">
        <v>1665</v>
      </c>
      <c r="B877" s="42" t="s">
        <v>540</v>
      </c>
      <c r="C877" s="42"/>
      <c r="D877" s="9"/>
    </row>
    <row r="878" spans="1:4" x14ac:dyDescent="0.2">
      <c r="A878" s="41" t="s">
        <v>1666</v>
      </c>
      <c r="B878" s="42" t="s">
        <v>540</v>
      </c>
      <c r="C878" s="42"/>
      <c r="D878" s="9"/>
    </row>
    <row r="879" spans="1:4" x14ac:dyDescent="0.2">
      <c r="A879" s="41" t="s">
        <v>1667</v>
      </c>
      <c r="B879" s="42" t="s">
        <v>540</v>
      </c>
      <c r="C879" s="42"/>
      <c r="D879" s="9"/>
    </row>
    <row r="880" spans="1:4" x14ac:dyDescent="0.2">
      <c r="A880" s="41" t="s">
        <v>1668</v>
      </c>
      <c r="B880" s="42" t="s">
        <v>540</v>
      </c>
      <c r="C880" s="42"/>
      <c r="D880" s="9"/>
    </row>
    <row r="881" spans="1:4" x14ac:dyDescent="0.2">
      <c r="A881" s="41" t="s">
        <v>1562</v>
      </c>
      <c r="B881" s="42" t="s">
        <v>538</v>
      </c>
      <c r="C881" s="42" t="s">
        <v>482</v>
      </c>
      <c r="D881" s="9" t="s">
        <v>539</v>
      </c>
    </row>
    <row r="882" spans="1:4" x14ac:dyDescent="0.2">
      <c r="A882" s="41" t="s">
        <v>1563</v>
      </c>
      <c r="B882" s="42" t="s">
        <v>538</v>
      </c>
      <c r="C882" s="42"/>
      <c r="D882" s="9"/>
    </row>
    <row r="883" spans="1:4" x14ac:dyDescent="0.2">
      <c r="A883" s="41" t="s">
        <v>1588</v>
      </c>
      <c r="B883" s="42" t="s">
        <v>536</v>
      </c>
      <c r="C883" s="42" t="s">
        <v>530</v>
      </c>
      <c r="D883" s="9" t="s">
        <v>537</v>
      </c>
    </row>
    <row r="884" spans="1:4" x14ac:dyDescent="0.2">
      <c r="A884" s="41" t="s">
        <v>1589</v>
      </c>
      <c r="B884" s="42" t="s">
        <v>536</v>
      </c>
      <c r="C884" s="42"/>
      <c r="D884" s="9"/>
    </row>
    <row r="885" spans="1:4" x14ac:dyDescent="0.2">
      <c r="A885" s="41" t="s">
        <v>1653</v>
      </c>
      <c r="B885" s="42" t="s">
        <v>536</v>
      </c>
      <c r="C885" s="42"/>
      <c r="D885" s="9"/>
    </row>
    <row r="886" spans="1:4" x14ac:dyDescent="0.2">
      <c r="A886" s="41" t="s">
        <v>1654</v>
      </c>
      <c r="B886" s="42" t="s">
        <v>536</v>
      </c>
      <c r="C886" s="42"/>
      <c r="D886" s="9"/>
    </row>
    <row r="887" spans="1:4" x14ac:dyDescent="0.2">
      <c r="A887" s="41" t="s">
        <v>1655</v>
      </c>
      <c r="B887" s="42" t="s">
        <v>536</v>
      </c>
      <c r="C887" s="42"/>
      <c r="D887" s="9"/>
    </row>
    <row r="888" spans="1:4" x14ac:dyDescent="0.2">
      <c r="A888" s="41" t="s">
        <v>1656</v>
      </c>
      <c r="B888" s="42" t="s">
        <v>536</v>
      </c>
      <c r="C888" s="42"/>
      <c r="D888" s="9"/>
    </row>
    <row r="889" spans="1:4" x14ac:dyDescent="0.2">
      <c r="A889" s="41" t="s">
        <v>1669</v>
      </c>
      <c r="B889" s="42" t="s">
        <v>536</v>
      </c>
      <c r="C889" s="42"/>
      <c r="D889" s="9"/>
    </row>
    <row r="890" spans="1:4" x14ac:dyDescent="0.2">
      <c r="A890" s="41" t="s">
        <v>1579</v>
      </c>
      <c r="B890" s="42" t="s">
        <v>533</v>
      </c>
      <c r="C890" s="42" t="s">
        <v>535</v>
      </c>
      <c r="D890" s="9" t="s">
        <v>534</v>
      </c>
    </row>
    <row r="891" spans="1:4" x14ac:dyDescent="0.2">
      <c r="A891" s="41" t="s">
        <v>1580</v>
      </c>
      <c r="B891" s="42" t="s">
        <v>533</v>
      </c>
      <c r="C891" s="42"/>
      <c r="D891" s="9"/>
    </row>
    <row r="892" spans="1:4" x14ac:dyDescent="0.2">
      <c r="A892" s="41" t="s">
        <v>1596</v>
      </c>
      <c r="B892" s="42" t="s">
        <v>533</v>
      </c>
      <c r="C892" s="42"/>
      <c r="D892" s="9"/>
    </row>
    <row r="893" spans="1:4" x14ac:dyDescent="0.2">
      <c r="A893" s="41" t="s">
        <v>1597</v>
      </c>
      <c r="B893" s="42" t="s">
        <v>533</v>
      </c>
      <c r="C893" s="42"/>
      <c r="D893" s="9"/>
    </row>
    <row r="894" spans="1:4" x14ac:dyDescent="0.2">
      <c r="A894" s="41" t="s">
        <v>1633</v>
      </c>
      <c r="B894" s="42" t="s">
        <v>533</v>
      </c>
      <c r="C894" s="42"/>
      <c r="D894" s="9"/>
    </row>
    <row r="895" spans="1:4" x14ac:dyDescent="0.2">
      <c r="A895" s="41" t="s">
        <v>1634</v>
      </c>
      <c r="B895" s="42" t="s">
        <v>533</v>
      </c>
      <c r="C895" s="42"/>
      <c r="D895" s="9"/>
    </row>
    <row r="896" spans="1:4" x14ac:dyDescent="0.2">
      <c r="A896" s="41" t="s">
        <v>1635</v>
      </c>
      <c r="B896" s="42" t="s">
        <v>533</v>
      </c>
      <c r="C896" s="42"/>
      <c r="D896" s="9"/>
    </row>
    <row r="897" spans="1:4" x14ac:dyDescent="0.2">
      <c r="A897" s="41" t="s">
        <v>1562</v>
      </c>
      <c r="B897" s="42" t="s">
        <v>531</v>
      </c>
      <c r="C897" s="42" t="s">
        <v>518</v>
      </c>
      <c r="D897" s="9" t="s">
        <v>532</v>
      </c>
    </row>
    <row r="898" spans="1:4" x14ac:dyDescent="0.2">
      <c r="A898" s="41" t="s">
        <v>1563</v>
      </c>
      <c r="B898" s="42" t="s">
        <v>531</v>
      </c>
      <c r="C898" s="42"/>
      <c r="D898" s="9"/>
    </row>
    <row r="899" spans="1:4" x14ac:dyDescent="0.2">
      <c r="A899" s="41" t="s">
        <v>1564</v>
      </c>
      <c r="B899" s="42" t="s">
        <v>531</v>
      </c>
      <c r="C899" s="42"/>
      <c r="D899" s="9"/>
    </row>
    <row r="900" spans="1:4" x14ac:dyDescent="0.2">
      <c r="A900" s="41" t="s">
        <v>1637</v>
      </c>
      <c r="B900" s="42" t="s">
        <v>528</v>
      </c>
      <c r="C900" s="42" t="s">
        <v>530</v>
      </c>
      <c r="D900" s="9" t="s">
        <v>529</v>
      </c>
    </row>
    <row r="901" spans="1:4" x14ac:dyDescent="0.2">
      <c r="A901" s="41" t="s">
        <v>1638</v>
      </c>
      <c r="B901" s="42" t="s">
        <v>528</v>
      </c>
      <c r="C901" s="42"/>
      <c r="D901" s="9"/>
    </row>
    <row r="902" spans="1:4" x14ac:dyDescent="0.2">
      <c r="A902" s="41" t="s">
        <v>1639</v>
      </c>
      <c r="B902" s="42" t="s">
        <v>528</v>
      </c>
      <c r="C902" s="42"/>
      <c r="D902" s="9"/>
    </row>
    <row r="903" spans="1:4" x14ac:dyDescent="0.2">
      <c r="A903" s="41" t="s">
        <v>1615</v>
      </c>
      <c r="B903" s="42" t="s">
        <v>525</v>
      </c>
      <c r="C903" s="42" t="s">
        <v>527</v>
      </c>
      <c r="D903" s="9" t="s">
        <v>526</v>
      </c>
    </row>
    <row r="904" spans="1:4" x14ac:dyDescent="0.2">
      <c r="A904" s="41" t="s">
        <v>1616</v>
      </c>
      <c r="B904" s="42" t="s">
        <v>525</v>
      </c>
      <c r="C904" s="42"/>
      <c r="D904" s="9"/>
    </row>
    <row r="905" spans="1:4" x14ac:dyDescent="0.2">
      <c r="A905" s="41" t="s">
        <v>1617</v>
      </c>
      <c r="B905" s="42" t="s">
        <v>525</v>
      </c>
      <c r="C905" s="42"/>
      <c r="D905" s="9"/>
    </row>
    <row r="906" spans="1:4" x14ac:dyDescent="0.2">
      <c r="A906" s="41" t="s">
        <v>1670</v>
      </c>
      <c r="B906" s="42" t="s">
        <v>522</v>
      </c>
      <c r="C906" s="42" t="s">
        <v>524</v>
      </c>
      <c r="D906" s="9" t="s">
        <v>523</v>
      </c>
    </row>
    <row r="907" spans="1:4" x14ac:dyDescent="0.2">
      <c r="A907" s="41" t="s">
        <v>1671</v>
      </c>
      <c r="B907" s="42" t="s">
        <v>522</v>
      </c>
      <c r="C907" s="42"/>
      <c r="D907" s="9"/>
    </row>
    <row r="908" spans="1:4" x14ac:dyDescent="0.2">
      <c r="A908" s="41" t="s">
        <v>1672</v>
      </c>
      <c r="B908" s="42" t="s">
        <v>522</v>
      </c>
      <c r="C908" s="42"/>
      <c r="D908" s="9"/>
    </row>
    <row r="909" spans="1:4" x14ac:dyDescent="0.2">
      <c r="A909" s="41" t="s">
        <v>1673</v>
      </c>
      <c r="B909" s="42" t="s">
        <v>522</v>
      </c>
      <c r="C909" s="42"/>
      <c r="D909" s="9"/>
    </row>
    <row r="910" spans="1:4" x14ac:dyDescent="0.2">
      <c r="A910" s="41" t="s">
        <v>1674</v>
      </c>
      <c r="B910" s="42" t="s">
        <v>522</v>
      </c>
      <c r="C910" s="42"/>
      <c r="D910" s="9"/>
    </row>
    <row r="911" spans="1:4" x14ac:dyDescent="0.2">
      <c r="A911" s="41" t="s">
        <v>1675</v>
      </c>
      <c r="B911" s="42" t="s">
        <v>522</v>
      </c>
      <c r="C911" s="42"/>
      <c r="D911" s="9"/>
    </row>
    <row r="912" spans="1:4" x14ac:dyDescent="0.2">
      <c r="A912" s="41" t="s">
        <v>1676</v>
      </c>
      <c r="B912" s="42" t="s">
        <v>522</v>
      </c>
      <c r="C912" s="42"/>
      <c r="D912" s="9"/>
    </row>
    <row r="913" spans="1:4" x14ac:dyDescent="0.2">
      <c r="A913" s="41" t="s">
        <v>1677</v>
      </c>
      <c r="B913" s="42" t="s">
        <v>519</v>
      </c>
      <c r="C913" s="42" t="s">
        <v>521</v>
      </c>
      <c r="D913" s="9" t="s">
        <v>520</v>
      </c>
    </row>
    <row r="914" spans="1:4" x14ac:dyDescent="0.2">
      <c r="A914" s="41" t="s">
        <v>1678</v>
      </c>
      <c r="B914" s="42" t="s">
        <v>519</v>
      </c>
      <c r="C914" s="42"/>
      <c r="D914" s="9"/>
    </row>
    <row r="915" spans="1:4" x14ac:dyDescent="0.2">
      <c r="A915" s="41" t="s">
        <v>1679</v>
      </c>
      <c r="B915" s="42" t="s">
        <v>519</v>
      </c>
      <c r="C915" s="42"/>
      <c r="D915" s="9"/>
    </row>
    <row r="916" spans="1:4" x14ac:dyDescent="0.2">
      <c r="A916" s="41" t="s">
        <v>1680</v>
      </c>
      <c r="B916" s="42" t="s">
        <v>519</v>
      </c>
      <c r="C916" s="42"/>
      <c r="D916" s="9"/>
    </row>
    <row r="917" spans="1:4" x14ac:dyDescent="0.2">
      <c r="A917" s="41" t="s">
        <v>1681</v>
      </c>
      <c r="B917" s="42" t="s">
        <v>519</v>
      </c>
      <c r="C917" s="42"/>
      <c r="D917" s="9"/>
    </row>
    <row r="918" spans="1:4" x14ac:dyDescent="0.2">
      <c r="A918" s="41" t="s">
        <v>1682</v>
      </c>
      <c r="B918" s="42" t="s">
        <v>519</v>
      </c>
      <c r="C918" s="42"/>
      <c r="D918" s="9"/>
    </row>
    <row r="919" spans="1:4" x14ac:dyDescent="0.2">
      <c r="A919" s="41" t="s">
        <v>1683</v>
      </c>
      <c r="B919" s="42" t="s">
        <v>519</v>
      </c>
      <c r="C919" s="42"/>
      <c r="D919" s="9"/>
    </row>
    <row r="920" spans="1:4" x14ac:dyDescent="0.2">
      <c r="A920" s="41" t="s">
        <v>1684</v>
      </c>
      <c r="B920" s="42" t="s">
        <v>516</v>
      </c>
      <c r="C920" s="42" t="s">
        <v>518</v>
      </c>
      <c r="D920" s="9" t="s">
        <v>517</v>
      </c>
    </row>
    <row r="921" spans="1:4" x14ac:dyDescent="0.2">
      <c r="A921" s="41" t="s">
        <v>1685</v>
      </c>
      <c r="B921" s="42" t="s">
        <v>516</v>
      </c>
      <c r="C921" s="42"/>
      <c r="D921" s="9"/>
    </row>
    <row r="922" spans="1:4" x14ac:dyDescent="0.2">
      <c r="A922" s="41" t="s">
        <v>1686</v>
      </c>
      <c r="B922" s="42" t="s">
        <v>516</v>
      </c>
      <c r="C922" s="42"/>
      <c r="D922" s="9"/>
    </row>
    <row r="923" spans="1:4" x14ac:dyDescent="0.2">
      <c r="A923" s="41" t="s">
        <v>1687</v>
      </c>
      <c r="B923" s="42" t="s">
        <v>516</v>
      </c>
      <c r="C923" s="42"/>
      <c r="D923" s="9"/>
    </row>
    <row r="924" spans="1:4" x14ac:dyDescent="0.2">
      <c r="A924" s="41" t="s">
        <v>1688</v>
      </c>
      <c r="B924" s="42" t="s">
        <v>516</v>
      </c>
      <c r="C924" s="42"/>
      <c r="D924" s="9"/>
    </row>
    <row r="925" spans="1:4" x14ac:dyDescent="0.2">
      <c r="A925" s="41" t="s">
        <v>1689</v>
      </c>
      <c r="B925" s="42" t="s">
        <v>513</v>
      </c>
      <c r="C925" s="42" t="s">
        <v>515</v>
      </c>
      <c r="D925" s="9" t="s">
        <v>514</v>
      </c>
    </row>
    <row r="926" spans="1:4" x14ac:dyDescent="0.2">
      <c r="A926" s="41" t="s">
        <v>1690</v>
      </c>
      <c r="B926" s="42" t="s">
        <v>513</v>
      </c>
      <c r="C926" s="42"/>
      <c r="D926" s="9"/>
    </row>
    <row r="927" spans="1:4" x14ac:dyDescent="0.2">
      <c r="A927" s="41" t="s">
        <v>1691</v>
      </c>
      <c r="B927" s="42" t="s">
        <v>513</v>
      </c>
      <c r="C927" s="42"/>
      <c r="D927" s="9"/>
    </row>
    <row r="928" spans="1:4" x14ac:dyDescent="0.2">
      <c r="A928" s="41" t="s">
        <v>1692</v>
      </c>
      <c r="B928" s="42" t="s">
        <v>513</v>
      </c>
      <c r="C928" s="42"/>
      <c r="D928" s="9"/>
    </row>
    <row r="929" spans="1:4" x14ac:dyDescent="0.2">
      <c r="A929" s="41" t="s">
        <v>1693</v>
      </c>
      <c r="B929" s="42" t="s">
        <v>513</v>
      </c>
      <c r="C929" s="42"/>
      <c r="D929" s="9"/>
    </row>
    <row r="930" spans="1:4" x14ac:dyDescent="0.2">
      <c r="A930" s="41" t="s">
        <v>1694</v>
      </c>
      <c r="B930" s="42" t="s">
        <v>510</v>
      </c>
      <c r="C930" s="42" t="s">
        <v>512</v>
      </c>
      <c r="D930" s="9" t="s">
        <v>511</v>
      </c>
    </row>
    <row r="931" spans="1:4" x14ac:dyDescent="0.2">
      <c r="A931" s="41" t="s">
        <v>1695</v>
      </c>
      <c r="B931" s="42" t="s">
        <v>510</v>
      </c>
      <c r="C931" s="42"/>
      <c r="D931" s="9"/>
    </row>
    <row r="932" spans="1:4" x14ac:dyDescent="0.2">
      <c r="A932" s="41" t="s">
        <v>1696</v>
      </c>
      <c r="B932" s="42" t="s">
        <v>510</v>
      </c>
      <c r="C932" s="42"/>
      <c r="D932" s="9"/>
    </row>
    <row r="933" spans="1:4" x14ac:dyDescent="0.2">
      <c r="A933" s="41" t="s">
        <v>1697</v>
      </c>
      <c r="B933" s="42" t="s">
        <v>510</v>
      </c>
      <c r="C933" s="42"/>
      <c r="D933" s="9"/>
    </row>
    <row r="934" spans="1:4" x14ac:dyDescent="0.2">
      <c r="A934" s="41" t="s">
        <v>1684</v>
      </c>
      <c r="B934" s="42" t="s">
        <v>507</v>
      </c>
      <c r="C934" s="42" t="s">
        <v>509</v>
      </c>
      <c r="D934" s="9" t="s">
        <v>508</v>
      </c>
    </row>
    <row r="935" spans="1:4" x14ac:dyDescent="0.2">
      <c r="A935" s="41" t="s">
        <v>1685</v>
      </c>
      <c r="B935" s="42" t="s">
        <v>507</v>
      </c>
      <c r="C935" s="42"/>
      <c r="D935" s="9"/>
    </row>
    <row r="936" spans="1:4" x14ac:dyDescent="0.2">
      <c r="A936" s="41" t="s">
        <v>1686</v>
      </c>
      <c r="B936" s="42" t="s">
        <v>507</v>
      </c>
      <c r="C936" s="42"/>
      <c r="D936" s="9"/>
    </row>
    <row r="937" spans="1:4" x14ac:dyDescent="0.2">
      <c r="A937" s="41" t="s">
        <v>1687</v>
      </c>
      <c r="B937" s="42" t="s">
        <v>507</v>
      </c>
      <c r="C937" s="42"/>
      <c r="D937" s="9"/>
    </row>
    <row r="938" spans="1:4" x14ac:dyDescent="0.2">
      <c r="A938" s="41" t="s">
        <v>1688</v>
      </c>
      <c r="B938" s="42" t="s">
        <v>507</v>
      </c>
      <c r="C938" s="42"/>
      <c r="D938" s="9"/>
    </row>
    <row r="939" spans="1:4" x14ac:dyDescent="0.2">
      <c r="A939" s="41" t="s">
        <v>1670</v>
      </c>
      <c r="B939" s="42" t="s">
        <v>504</v>
      </c>
      <c r="C939" s="42" t="s">
        <v>506</v>
      </c>
      <c r="D939" s="9" t="s">
        <v>505</v>
      </c>
    </row>
    <row r="940" spans="1:4" x14ac:dyDescent="0.2">
      <c r="A940" s="41" t="s">
        <v>1671</v>
      </c>
      <c r="B940" s="42" t="s">
        <v>504</v>
      </c>
      <c r="C940" s="42"/>
      <c r="D940" s="9"/>
    </row>
    <row r="941" spans="1:4" x14ac:dyDescent="0.2">
      <c r="A941" s="41" t="s">
        <v>1672</v>
      </c>
      <c r="B941" s="42" t="s">
        <v>504</v>
      </c>
      <c r="C941" s="42"/>
      <c r="D941" s="9"/>
    </row>
    <row r="942" spans="1:4" x14ac:dyDescent="0.2">
      <c r="A942" s="41" t="s">
        <v>1698</v>
      </c>
      <c r="B942" s="42" t="s">
        <v>501</v>
      </c>
      <c r="C942" s="42" t="s">
        <v>503</v>
      </c>
      <c r="D942" s="9" t="s">
        <v>502</v>
      </c>
    </row>
    <row r="943" spans="1:4" x14ac:dyDescent="0.2">
      <c r="A943" s="41" t="s">
        <v>1699</v>
      </c>
      <c r="B943" s="42" t="s">
        <v>501</v>
      </c>
      <c r="C943" s="42"/>
      <c r="D943" s="9"/>
    </row>
    <row r="944" spans="1:4" x14ac:dyDescent="0.2">
      <c r="A944" s="41" t="s">
        <v>1700</v>
      </c>
      <c r="B944" s="42" t="s">
        <v>501</v>
      </c>
      <c r="C944" s="42"/>
      <c r="D944" s="9"/>
    </row>
    <row r="945" spans="1:4" x14ac:dyDescent="0.2">
      <c r="A945" s="41" t="s">
        <v>1701</v>
      </c>
      <c r="B945" s="42" t="s">
        <v>501</v>
      </c>
      <c r="C945" s="42"/>
      <c r="D945" s="9"/>
    </row>
    <row r="946" spans="1:4" x14ac:dyDescent="0.2">
      <c r="A946" s="41" t="s">
        <v>1702</v>
      </c>
      <c r="B946" s="42" t="s">
        <v>501</v>
      </c>
      <c r="C946" s="42"/>
      <c r="D946" s="9"/>
    </row>
    <row r="947" spans="1:4" x14ac:dyDescent="0.2">
      <c r="A947" s="41" t="s">
        <v>1703</v>
      </c>
      <c r="B947" s="42" t="s">
        <v>501</v>
      </c>
      <c r="C947" s="42"/>
      <c r="D947" s="9"/>
    </row>
    <row r="948" spans="1:4" x14ac:dyDescent="0.2">
      <c r="A948" s="41" t="s">
        <v>1704</v>
      </c>
      <c r="B948" s="42" t="s">
        <v>498</v>
      </c>
      <c r="C948" s="42" t="s">
        <v>500</v>
      </c>
      <c r="D948" s="9" t="s">
        <v>499</v>
      </c>
    </row>
    <row r="949" spans="1:4" x14ac:dyDescent="0.2">
      <c r="A949" s="41" t="s">
        <v>1705</v>
      </c>
      <c r="B949" s="42" t="s">
        <v>498</v>
      </c>
      <c r="C949" s="42"/>
      <c r="D949" s="9"/>
    </row>
    <row r="950" spans="1:4" x14ac:dyDescent="0.2">
      <c r="A950" s="41" t="s">
        <v>1706</v>
      </c>
      <c r="B950" s="42" t="s">
        <v>498</v>
      </c>
      <c r="C950" s="42"/>
      <c r="D950" s="9"/>
    </row>
    <row r="951" spans="1:4" x14ac:dyDescent="0.2">
      <c r="A951" s="41" t="s">
        <v>1707</v>
      </c>
      <c r="B951" s="42" t="s">
        <v>498</v>
      </c>
      <c r="C951" s="42"/>
      <c r="D951" s="9"/>
    </row>
    <row r="952" spans="1:4" x14ac:dyDescent="0.2">
      <c r="A952" s="41" t="s">
        <v>1708</v>
      </c>
      <c r="B952" s="42" t="s">
        <v>498</v>
      </c>
      <c r="C952" s="42"/>
      <c r="D952" s="9"/>
    </row>
    <row r="953" spans="1:4" x14ac:dyDescent="0.2">
      <c r="A953" s="41" t="s">
        <v>1709</v>
      </c>
      <c r="B953" s="42" t="s">
        <v>495</v>
      </c>
      <c r="C953" s="42" t="s">
        <v>497</v>
      </c>
      <c r="D953" s="9" t="s">
        <v>496</v>
      </c>
    </row>
    <row r="954" spans="1:4" x14ac:dyDescent="0.2">
      <c r="A954" s="41" t="s">
        <v>1710</v>
      </c>
      <c r="B954" s="42" t="s">
        <v>495</v>
      </c>
      <c r="C954" s="42"/>
      <c r="D954" s="9"/>
    </row>
    <row r="955" spans="1:4" x14ac:dyDescent="0.2">
      <c r="A955" s="41" t="s">
        <v>1711</v>
      </c>
      <c r="B955" s="42" t="s">
        <v>495</v>
      </c>
      <c r="C955" s="42"/>
      <c r="D955" s="9"/>
    </row>
    <row r="956" spans="1:4" x14ac:dyDescent="0.2">
      <c r="A956" s="41" t="s">
        <v>1712</v>
      </c>
      <c r="B956" s="42" t="s">
        <v>494</v>
      </c>
      <c r="C956" s="42" t="s">
        <v>493</v>
      </c>
      <c r="D956" s="9" t="s">
        <v>492</v>
      </c>
    </row>
    <row r="957" spans="1:4" x14ac:dyDescent="0.2">
      <c r="A957" s="41" t="s">
        <v>1713</v>
      </c>
      <c r="B957" s="42" t="s">
        <v>489</v>
      </c>
      <c r="C957" s="42" t="s">
        <v>491</v>
      </c>
      <c r="D957" s="9" t="s">
        <v>490</v>
      </c>
    </row>
    <row r="958" spans="1:4" x14ac:dyDescent="0.2">
      <c r="A958" s="41" t="s">
        <v>1714</v>
      </c>
      <c r="B958" s="42" t="s">
        <v>489</v>
      </c>
      <c r="C958" s="42"/>
      <c r="D958" s="9"/>
    </row>
    <row r="959" spans="1:4" x14ac:dyDescent="0.2">
      <c r="A959" s="41" t="s">
        <v>1715</v>
      </c>
      <c r="B959" s="42" t="s">
        <v>489</v>
      </c>
      <c r="C959" s="42"/>
      <c r="D959" s="9"/>
    </row>
    <row r="960" spans="1:4" x14ac:dyDescent="0.2">
      <c r="A960" s="41" t="s">
        <v>1716</v>
      </c>
      <c r="B960" s="42" t="s">
        <v>486</v>
      </c>
      <c r="C960" s="42" t="s">
        <v>488</v>
      </c>
      <c r="D960" s="9" t="s">
        <v>487</v>
      </c>
    </row>
    <row r="961" spans="1:4" x14ac:dyDescent="0.2">
      <c r="A961" s="41" t="s">
        <v>1717</v>
      </c>
      <c r="B961" s="42" t="s">
        <v>486</v>
      </c>
      <c r="C961" s="42"/>
      <c r="D961" s="9"/>
    </row>
    <row r="962" spans="1:4" x14ac:dyDescent="0.2">
      <c r="A962" s="41" t="s">
        <v>1718</v>
      </c>
      <c r="B962" s="42" t="s">
        <v>486</v>
      </c>
      <c r="C962" s="42"/>
      <c r="D962" s="9"/>
    </row>
    <row r="963" spans="1:4" x14ac:dyDescent="0.2">
      <c r="A963" s="41" t="s">
        <v>1719</v>
      </c>
      <c r="B963" s="42" t="s">
        <v>486</v>
      </c>
      <c r="C963" s="42"/>
      <c r="D963" s="9"/>
    </row>
    <row r="964" spans="1:4" x14ac:dyDescent="0.2">
      <c r="A964" s="41" t="s">
        <v>1720</v>
      </c>
      <c r="B964" s="42" t="s">
        <v>486</v>
      </c>
      <c r="C964" s="42"/>
      <c r="D964" s="9"/>
    </row>
    <row r="965" spans="1:4" x14ac:dyDescent="0.2">
      <c r="A965" s="41" t="s">
        <v>1721</v>
      </c>
      <c r="B965" s="42" t="s">
        <v>486</v>
      </c>
      <c r="C965" s="42"/>
      <c r="D965" s="9"/>
    </row>
    <row r="966" spans="1:4" x14ac:dyDescent="0.2">
      <c r="A966" s="41" t="s">
        <v>1722</v>
      </c>
      <c r="B966" s="42" t="s">
        <v>483</v>
      </c>
      <c r="C966" s="42" t="s">
        <v>485</v>
      </c>
      <c r="D966" s="9" t="s">
        <v>484</v>
      </c>
    </row>
    <row r="967" spans="1:4" x14ac:dyDescent="0.2">
      <c r="A967" s="41" t="s">
        <v>1723</v>
      </c>
      <c r="B967" s="42" t="s">
        <v>483</v>
      </c>
      <c r="C967" s="42"/>
      <c r="D967" s="9"/>
    </row>
    <row r="968" spans="1:4" x14ac:dyDescent="0.2">
      <c r="A968" s="41" t="s">
        <v>1724</v>
      </c>
      <c r="B968" s="42" t="s">
        <v>483</v>
      </c>
      <c r="C968" s="42"/>
      <c r="D968" s="9"/>
    </row>
    <row r="969" spans="1:4" x14ac:dyDescent="0.2">
      <c r="A969" s="41" t="s">
        <v>1725</v>
      </c>
      <c r="B969" s="42" t="s">
        <v>480</v>
      </c>
      <c r="C969" s="42" t="s">
        <v>482</v>
      </c>
      <c r="D969" s="9" t="s">
        <v>481</v>
      </c>
    </row>
    <row r="970" spans="1:4" x14ac:dyDescent="0.2">
      <c r="A970" s="41" t="s">
        <v>1726</v>
      </c>
      <c r="B970" s="42" t="s">
        <v>480</v>
      </c>
      <c r="C970" s="42"/>
      <c r="D970" s="9"/>
    </row>
    <row r="971" spans="1:4" x14ac:dyDescent="0.2">
      <c r="A971" s="41" t="s">
        <v>1727</v>
      </c>
      <c r="B971" s="42" t="s">
        <v>480</v>
      </c>
      <c r="C971" s="42"/>
      <c r="D971" s="9"/>
    </row>
    <row r="972" spans="1:4" x14ac:dyDescent="0.2">
      <c r="A972" s="41" t="s">
        <v>1728</v>
      </c>
      <c r="B972" s="42" t="s">
        <v>480</v>
      </c>
      <c r="C972" s="42"/>
      <c r="D972" s="9"/>
    </row>
    <row r="973" spans="1:4" x14ac:dyDescent="0.2">
      <c r="A973" s="41" t="s">
        <v>1729</v>
      </c>
      <c r="B973" s="42" t="s">
        <v>480</v>
      </c>
      <c r="C973" s="42"/>
      <c r="D973" s="9"/>
    </row>
    <row r="974" spans="1:4" x14ac:dyDescent="0.2">
      <c r="A974" s="41" t="s">
        <v>1730</v>
      </c>
      <c r="B974" s="42" t="s">
        <v>480</v>
      </c>
      <c r="C974" s="42"/>
      <c r="D974" s="9"/>
    </row>
    <row r="975" spans="1:4" x14ac:dyDescent="0.2">
      <c r="A975" s="41" t="s">
        <v>1731</v>
      </c>
      <c r="B975" s="42" t="s">
        <v>478</v>
      </c>
      <c r="C975" s="42" t="s">
        <v>458</v>
      </c>
      <c r="D975" s="9" t="s">
        <v>479</v>
      </c>
    </row>
    <row r="976" spans="1:4" x14ac:dyDescent="0.2">
      <c r="A976" s="41" t="s">
        <v>1732</v>
      </c>
      <c r="B976" s="42" t="s">
        <v>478</v>
      </c>
      <c r="C976" s="42"/>
      <c r="D976" s="9"/>
    </row>
    <row r="977" spans="1:4" x14ac:dyDescent="0.2">
      <c r="A977" s="41" t="s">
        <v>1733</v>
      </c>
      <c r="B977" s="42" t="s">
        <v>475</v>
      </c>
      <c r="C977" s="42" t="s">
        <v>477</v>
      </c>
      <c r="D977" s="9" t="s">
        <v>476</v>
      </c>
    </row>
    <row r="978" spans="1:4" x14ac:dyDescent="0.2">
      <c r="A978" s="41" t="s">
        <v>1734</v>
      </c>
      <c r="B978" s="42" t="s">
        <v>475</v>
      </c>
      <c r="C978" s="42"/>
      <c r="D978" s="9"/>
    </row>
    <row r="979" spans="1:4" x14ac:dyDescent="0.2">
      <c r="A979" s="41" t="s">
        <v>1735</v>
      </c>
      <c r="B979" s="42" t="s">
        <v>472</v>
      </c>
      <c r="C979" s="42" t="s">
        <v>474</v>
      </c>
      <c r="D979" s="9" t="s">
        <v>473</v>
      </c>
    </row>
    <row r="980" spans="1:4" x14ac:dyDescent="0.2">
      <c r="A980" s="41" t="s">
        <v>1736</v>
      </c>
      <c r="B980" s="42" t="s">
        <v>472</v>
      </c>
      <c r="C980" s="42"/>
      <c r="D980" s="9"/>
    </row>
    <row r="981" spans="1:4" x14ac:dyDescent="0.2">
      <c r="A981" s="41" t="s">
        <v>1737</v>
      </c>
      <c r="B981" s="42" t="s">
        <v>472</v>
      </c>
      <c r="C981" s="42"/>
      <c r="D981" s="9"/>
    </row>
    <row r="982" spans="1:4" x14ac:dyDescent="0.2">
      <c r="A982" s="41" t="s">
        <v>1738</v>
      </c>
      <c r="B982" s="42" t="s">
        <v>469</v>
      </c>
      <c r="C982" s="42" t="s">
        <v>471</v>
      </c>
      <c r="D982" s="9" t="s">
        <v>470</v>
      </c>
    </row>
    <row r="983" spans="1:4" x14ac:dyDescent="0.2">
      <c r="A983" s="41" t="s">
        <v>1739</v>
      </c>
      <c r="B983" s="42" t="s">
        <v>469</v>
      </c>
      <c r="C983" s="42"/>
      <c r="D983" s="9"/>
    </row>
    <row r="984" spans="1:4" x14ac:dyDescent="0.2">
      <c r="A984" s="41" t="s">
        <v>1740</v>
      </c>
      <c r="B984" s="42" t="s">
        <v>469</v>
      </c>
      <c r="C984" s="42"/>
      <c r="D984" s="9"/>
    </row>
    <row r="985" spans="1:4" x14ac:dyDescent="0.2">
      <c r="A985" s="41" t="s">
        <v>1741</v>
      </c>
      <c r="B985" s="42" t="s">
        <v>467</v>
      </c>
      <c r="C985" s="42" t="s">
        <v>455</v>
      </c>
      <c r="D985" s="9" t="s">
        <v>468</v>
      </c>
    </row>
    <row r="986" spans="1:4" x14ac:dyDescent="0.2">
      <c r="A986" s="41" t="s">
        <v>1742</v>
      </c>
      <c r="B986" s="42" t="s">
        <v>467</v>
      </c>
      <c r="C986" s="42"/>
      <c r="D986" s="9"/>
    </row>
    <row r="987" spans="1:4" x14ac:dyDescent="0.2">
      <c r="A987" s="41" t="s">
        <v>1743</v>
      </c>
      <c r="B987" s="42" t="s">
        <v>467</v>
      </c>
      <c r="C987" s="42"/>
      <c r="D987" s="9"/>
    </row>
    <row r="988" spans="1:4" x14ac:dyDescent="0.2">
      <c r="A988" s="41" t="s">
        <v>1744</v>
      </c>
      <c r="B988" s="42" t="s">
        <v>467</v>
      </c>
      <c r="C988" s="42"/>
      <c r="D988" s="9"/>
    </row>
    <row r="989" spans="1:4" x14ac:dyDescent="0.2">
      <c r="A989" s="41" t="s">
        <v>1745</v>
      </c>
      <c r="B989" s="42" t="s">
        <v>467</v>
      </c>
      <c r="C989" s="42"/>
      <c r="D989" s="9"/>
    </row>
    <row r="990" spans="1:4" x14ac:dyDescent="0.2">
      <c r="A990" s="41" t="s">
        <v>1746</v>
      </c>
      <c r="B990" s="42" t="s">
        <v>467</v>
      </c>
      <c r="C990" s="42"/>
      <c r="D990" s="9"/>
    </row>
    <row r="991" spans="1:4" x14ac:dyDescent="0.2">
      <c r="A991" s="41" t="s">
        <v>1747</v>
      </c>
      <c r="B991" s="42" t="s">
        <v>467</v>
      </c>
      <c r="C991" s="42"/>
      <c r="D991" s="9"/>
    </row>
    <row r="992" spans="1:4" x14ac:dyDescent="0.2">
      <c r="A992" s="41" t="s">
        <v>1748</v>
      </c>
      <c r="B992" s="42" t="s">
        <v>464</v>
      </c>
      <c r="C992" s="42" t="s">
        <v>466</v>
      </c>
      <c r="D992" s="9" t="s">
        <v>465</v>
      </c>
    </row>
    <row r="993" spans="1:4" x14ac:dyDescent="0.2">
      <c r="A993" s="41" t="s">
        <v>1749</v>
      </c>
      <c r="B993" s="42" t="s">
        <v>464</v>
      </c>
      <c r="C993" s="42"/>
      <c r="D993" s="9"/>
    </row>
    <row r="994" spans="1:4" x14ac:dyDescent="0.2">
      <c r="A994" s="41" t="s">
        <v>1750</v>
      </c>
      <c r="B994" s="42" t="s">
        <v>464</v>
      </c>
      <c r="C994" s="42"/>
      <c r="D994" s="9"/>
    </row>
    <row r="995" spans="1:4" x14ac:dyDescent="0.2">
      <c r="A995" s="41" t="s">
        <v>1751</v>
      </c>
      <c r="B995" s="42" t="s">
        <v>464</v>
      </c>
      <c r="C995" s="42"/>
      <c r="D995" s="9"/>
    </row>
    <row r="996" spans="1:4" x14ac:dyDescent="0.2">
      <c r="A996" s="41" t="s">
        <v>1752</v>
      </c>
      <c r="B996" s="42" t="s">
        <v>464</v>
      </c>
      <c r="C996" s="42"/>
      <c r="D996" s="9"/>
    </row>
    <row r="997" spans="1:4" x14ac:dyDescent="0.2">
      <c r="A997" s="41" t="s">
        <v>1731</v>
      </c>
      <c r="B997" s="42" t="s">
        <v>461</v>
      </c>
      <c r="C997" s="42" t="s">
        <v>463</v>
      </c>
      <c r="D997" s="9" t="s">
        <v>462</v>
      </c>
    </row>
    <row r="998" spans="1:4" x14ac:dyDescent="0.2">
      <c r="A998" s="41" t="s">
        <v>1732</v>
      </c>
      <c r="B998" s="42" t="s">
        <v>461</v>
      </c>
      <c r="C998" s="42"/>
      <c r="D998" s="9"/>
    </row>
    <row r="999" spans="1:4" x14ac:dyDescent="0.2">
      <c r="A999" s="41" t="s">
        <v>1753</v>
      </c>
      <c r="B999" s="42" t="s">
        <v>461</v>
      </c>
      <c r="C999" s="42"/>
      <c r="D999" s="9"/>
    </row>
    <row r="1000" spans="1:4" x14ac:dyDescent="0.2">
      <c r="A1000" s="41" t="s">
        <v>1754</v>
      </c>
      <c r="B1000" s="42" t="s">
        <v>461</v>
      </c>
      <c r="C1000" s="42"/>
      <c r="D1000" s="9"/>
    </row>
    <row r="1001" spans="1:4" x14ac:dyDescent="0.2">
      <c r="A1001" s="41" t="s">
        <v>1755</v>
      </c>
      <c r="B1001" s="42" t="s">
        <v>461</v>
      </c>
      <c r="C1001" s="42"/>
      <c r="D1001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CB43-1990-400E-9B78-60D692CCBF60}">
  <dimension ref="A1:AI27"/>
  <sheetViews>
    <sheetView workbookViewId="0">
      <selection activeCell="AJ28" sqref="AJ28"/>
    </sheetView>
  </sheetViews>
  <sheetFormatPr defaultRowHeight="12" x14ac:dyDescent="0.2"/>
  <cols>
    <col min="1" max="1" width="15" bestFit="1" customWidth="1"/>
    <col min="2" max="35" width="4.33203125" customWidth="1"/>
  </cols>
  <sheetData>
    <row r="1" spans="1:35" s="43" customFormat="1" ht="18" customHeight="1" x14ac:dyDescent="0.2">
      <c r="B1" s="48" t="s">
        <v>1789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s="43" customFormat="1" ht="65.099999999999994" customHeight="1" x14ac:dyDescent="0.2">
      <c r="A2" s="52" t="s">
        <v>1791</v>
      </c>
      <c r="B2" s="49" t="s">
        <v>1790</v>
      </c>
      <c r="C2" s="46">
        <f ca="1">IF(WEEKDAY(TODAY()-30,2)&lt;6,TODAY()-30,IF(WEEKDAY(TODAY()-30,2)&lt;7,TODAY()-28,TODAY()-29))</f>
        <v>45012</v>
      </c>
      <c r="D2" s="46">
        <f ca="1">IF(WEEKDAY(C2,2)&lt;6,C2+1,IF(WEEKDAY(C2,2)&lt;7,C2+3,C2+2))</f>
        <v>45013</v>
      </c>
      <c r="E2" s="46">
        <f t="shared" ref="E2:M2" ca="1" si="0">IF(WEEKDAY(D2,2)&lt;6,D2+1,IF(WEEKDAY(D2,2)&lt;7,D2+3,D2+2))</f>
        <v>45014</v>
      </c>
      <c r="F2" s="46">
        <f t="shared" ca="1" si="0"/>
        <v>45015</v>
      </c>
      <c r="G2" s="46">
        <f t="shared" ca="1" si="0"/>
        <v>45016</v>
      </c>
      <c r="H2" s="46">
        <f t="shared" ca="1" si="0"/>
        <v>45017</v>
      </c>
      <c r="I2" s="46">
        <f t="shared" ca="1" si="0"/>
        <v>45020</v>
      </c>
      <c r="J2" s="46">
        <f t="shared" ca="1" si="0"/>
        <v>45021</v>
      </c>
      <c r="K2" s="46">
        <f t="shared" ca="1" si="0"/>
        <v>45022</v>
      </c>
      <c r="L2" s="46">
        <f t="shared" ca="1" si="0"/>
        <v>45023</v>
      </c>
      <c r="M2" s="46">
        <f t="shared" ca="1" si="0"/>
        <v>45024</v>
      </c>
      <c r="N2" s="46">
        <f t="shared" ref="N2" ca="1" si="1">IF(WEEKDAY(TODAY()-30,2)&lt;6,TODAY()-30,IF(WEEKDAY(TODAY()-30,2)&lt;7,TODAY()-28,TODAY()-29))</f>
        <v>45012</v>
      </c>
      <c r="O2" s="46">
        <f t="shared" ref="O2:AI2" ca="1" si="2">IF(WEEKDAY(N2,2)&lt;6,N2+1,IF(WEEKDAY(N2,2)&lt;7,N2+3,N2+2))</f>
        <v>45013</v>
      </c>
      <c r="P2" s="46">
        <f t="shared" ca="1" si="2"/>
        <v>45014</v>
      </c>
      <c r="Q2" s="46">
        <f t="shared" ca="1" si="2"/>
        <v>45015</v>
      </c>
      <c r="R2" s="46">
        <f t="shared" ca="1" si="2"/>
        <v>45016</v>
      </c>
      <c r="S2" s="46">
        <f t="shared" ca="1" si="2"/>
        <v>45017</v>
      </c>
      <c r="T2" s="46">
        <f t="shared" ca="1" si="2"/>
        <v>45020</v>
      </c>
      <c r="U2" s="46">
        <f t="shared" ca="1" si="2"/>
        <v>45021</v>
      </c>
      <c r="V2" s="46">
        <f t="shared" ca="1" si="2"/>
        <v>45022</v>
      </c>
      <c r="W2" s="46">
        <f t="shared" ca="1" si="2"/>
        <v>45023</v>
      </c>
      <c r="X2" s="46">
        <f t="shared" ca="1" si="2"/>
        <v>45024</v>
      </c>
      <c r="Y2" s="46">
        <f t="shared" ca="1" si="2"/>
        <v>45027</v>
      </c>
      <c r="Z2" s="46">
        <f t="shared" ca="1" si="2"/>
        <v>45028</v>
      </c>
      <c r="AA2" s="46">
        <f t="shared" ca="1" si="2"/>
        <v>45029</v>
      </c>
      <c r="AB2" s="46">
        <f t="shared" ca="1" si="2"/>
        <v>45030</v>
      </c>
      <c r="AC2" s="46">
        <f t="shared" ca="1" si="2"/>
        <v>45031</v>
      </c>
      <c r="AD2" s="46">
        <f t="shared" ca="1" si="2"/>
        <v>45034</v>
      </c>
      <c r="AE2" s="46">
        <f t="shared" ca="1" si="2"/>
        <v>45035</v>
      </c>
      <c r="AF2" s="46">
        <f t="shared" ca="1" si="2"/>
        <v>45036</v>
      </c>
      <c r="AG2" s="46">
        <f t="shared" ca="1" si="2"/>
        <v>45037</v>
      </c>
      <c r="AH2" s="46">
        <f t="shared" ca="1" si="2"/>
        <v>45038</v>
      </c>
      <c r="AI2" s="46">
        <f t="shared" ca="1" si="2"/>
        <v>45041</v>
      </c>
    </row>
    <row r="3" spans="1:35" ht="14.1" customHeight="1" x14ac:dyDescent="0.2">
      <c r="A3" s="47" t="s">
        <v>1787</v>
      </c>
      <c r="B3" s="50">
        <v>8</v>
      </c>
      <c r="C3" s="50">
        <v>8</v>
      </c>
      <c r="D3" s="50">
        <v>8</v>
      </c>
      <c r="E3" s="50">
        <v>8</v>
      </c>
      <c r="F3" s="50">
        <v>8</v>
      </c>
      <c r="G3" s="50">
        <v>8</v>
      </c>
      <c r="H3" s="50">
        <v>6</v>
      </c>
      <c r="I3" s="50">
        <v>8</v>
      </c>
      <c r="J3" s="50">
        <v>8</v>
      </c>
      <c r="K3" s="50">
        <v>8</v>
      </c>
      <c r="L3" s="50">
        <v>6</v>
      </c>
      <c r="M3" s="50">
        <v>8</v>
      </c>
      <c r="N3" s="50">
        <v>8</v>
      </c>
      <c r="O3" s="50">
        <v>6</v>
      </c>
      <c r="P3" s="50">
        <v>8</v>
      </c>
      <c r="Q3" s="50">
        <v>7</v>
      </c>
      <c r="R3" s="50">
        <v>8</v>
      </c>
      <c r="S3" s="50">
        <v>8</v>
      </c>
      <c r="T3" s="50">
        <v>8</v>
      </c>
      <c r="U3" s="50">
        <v>8</v>
      </c>
      <c r="V3" s="50">
        <v>8</v>
      </c>
      <c r="W3" s="50">
        <v>8</v>
      </c>
      <c r="X3" s="50">
        <v>6</v>
      </c>
      <c r="Y3" s="50">
        <v>6</v>
      </c>
      <c r="Z3" s="50">
        <v>7</v>
      </c>
      <c r="AA3" s="50">
        <v>6</v>
      </c>
      <c r="AB3" s="50">
        <v>6</v>
      </c>
      <c r="AC3" s="50">
        <v>7</v>
      </c>
      <c r="AD3" s="50">
        <v>8</v>
      </c>
      <c r="AE3" s="50">
        <v>8</v>
      </c>
      <c r="AF3" s="50">
        <v>8</v>
      </c>
      <c r="AG3" s="50">
        <v>8</v>
      </c>
      <c r="AH3" s="50">
        <v>6</v>
      </c>
      <c r="AI3" s="50">
        <v>8</v>
      </c>
    </row>
    <row r="4" spans="1:35" ht="14.1" customHeight="1" x14ac:dyDescent="0.2">
      <c r="A4" s="47" t="s">
        <v>1788</v>
      </c>
      <c r="B4" s="50">
        <v>7</v>
      </c>
      <c r="C4" s="50">
        <v>7</v>
      </c>
      <c r="D4" s="50">
        <v>7</v>
      </c>
      <c r="E4" s="50">
        <v>6</v>
      </c>
      <c r="F4" s="50">
        <v>7</v>
      </c>
      <c r="G4" s="50">
        <v>7</v>
      </c>
      <c r="H4" s="50">
        <v>7</v>
      </c>
      <c r="I4" s="50">
        <v>7</v>
      </c>
      <c r="J4" s="50">
        <v>7</v>
      </c>
      <c r="K4" s="50">
        <v>7</v>
      </c>
      <c r="L4" s="50">
        <v>7</v>
      </c>
      <c r="M4" s="50">
        <v>7</v>
      </c>
      <c r="N4" s="50">
        <v>7</v>
      </c>
      <c r="O4" s="50">
        <v>5</v>
      </c>
      <c r="P4" s="50">
        <v>7</v>
      </c>
      <c r="Q4" s="50">
        <v>7</v>
      </c>
      <c r="R4" s="50">
        <v>7</v>
      </c>
      <c r="S4" s="50">
        <v>7</v>
      </c>
      <c r="T4" s="50">
        <v>7</v>
      </c>
      <c r="U4" s="50">
        <v>7</v>
      </c>
      <c r="V4" s="50">
        <v>7</v>
      </c>
      <c r="W4" s="50">
        <v>7</v>
      </c>
      <c r="X4" s="50">
        <v>6</v>
      </c>
      <c r="Y4" s="50">
        <v>7</v>
      </c>
      <c r="Z4" s="50">
        <v>7</v>
      </c>
      <c r="AA4" s="50">
        <v>7</v>
      </c>
      <c r="AB4" s="50">
        <v>6</v>
      </c>
      <c r="AC4" s="50">
        <v>7</v>
      </c>
      <c r="AD4" s="50">
        <v>7</v>
      </c>
      <c r="AE4" s="50">
        <v>5</v>
      </c>
      <c r="AF4" s="50">
        <v>6</v>
      </c>
      <c r="AG4" s="50">
        <v>7</v>
      </c>
      <c r="AH4" s="50">
        <v>7</v>
      </c>
      <c r="AI4" s="50">
        <v>5</v>
      </c>
    </row>
    <row r="5" spans="1:35" ht="14.1" customHeight="1" x14ac:dyDescent="0.2">
      <c r="A5" s="47" t="s">
        <v>1780</v>
      </c>
      <c r="B5" s="50">
        <v>3</v>
      </c>
      <c r="C5" s="50">
        <v>2</v>
      </c>
      <c r="D5" s="50">
        <v>2</v>
      </c>
      <c r="E5" s="50">
        <v>3</v>
      </c>
      <c r="F5" s="50">
        <v>3</v>
      </c>
      <c r="G5" s="50">
        <v>3</v>
      </c>
      <c r="H5" s="50">
        <v>3</v>
      </c>
      <c r="I5" s="50">
        <v>2</v>
      </c>
      <c r="J5" s="50">
        <v>3</v>
      </c>
      <c r="K5" s="50">
        <v>1</v>
      </c>
      <c r="L5" s="50">
        <v>3</v>
      </c>
      <c r="M5" s="50">
        <v>3</v>
      </c>
      <c r="N5" s="50">
        <v>1</v>
      </c>
      <c r="O5" s="50">
        <v>2</v>
      </c>
      <c r="P5" s="50">
        <v>1</v>
      </c>
      <c r="Q5" s="50">
        <v>3</v>
      </c>
      <c r="R5" s="50">
        <v>3</v>
      </c>
      <c r="S5" s="50">
        <v>3</v>
      </c>
      <c r="T5" s="50">
        <v>1</v>
      </c>
      <c r="U5" s="50">
        <v>3</v>
      </c>
      <c r="V5" s="50">
        <v>3</v>
      </c>
      <c r="W5" s="50">
        <v>2</v>
      </c>
      <c r="X5" s="50">
        <v>3</v>
      </c>
      <c r="Y5" s="50">
        <v>3</v>
      </c>
      <c r="Z5" s="50">
        <v>3</v>
      </c>
      <c r="AA5" s="50">
        <v>3</v>
      </c>
      <c r="AB5" s="50">
        <v>3</v>
      </c>
      <c r="AC5" s="50">
        <v>1</v>
      </c>
      <c r="AD5" s="50">
        <v>1</v>
      </c>
      <c r="AE5" s="50">
        <v>3</v>
      </c>
      <c r="AF5" s="50">
        <v>3</v>
      </c>
      <c r="AG5" s="50">
        <v>3</v>
      </c>
      <c r="AH5" s="50">
        <v>2</v>
      </c>
      <c r="AI5" s="50">
        <v>3</v>
      </c>
    </row>
    <row r="6" spans="1:35" ht="14.1" customHeight="1" x14ac:dyDescent="0.2">
      <c r="A6" s="47" t="s">
        <v>1781</v>
      </c>
      <c r="B6" s="50">
        <v>4</v>
      </c>
      <c r="C6" s="50">
        <v>2</v>
      </c>
      <c r="D6" s="50">
        <v>2</v>
      </c>
      <c r="E6" s="50">
        <v>2</v>
      </c>
      <c r="F6" s="50">
        <v>4</v>
      </c>
      <c r="G6" s="50">
        <v>4</v>
      </c>
      <c r="H6" s="50">
        <v>2</v>
      </c>
      <c r="I6" s="50">
        <v>4</v>
      </c>
      <c r="J6" s="50">
        <v>4</v>
      </c>
      <c r="K6" s="50">
        <v>3</v>
      </c>
      <c r="L6" s="50">
        <v>4</v>
      </c>
      <c r="M6" s="50">
        <v>4</v>
      </c>
      <c r="N6" s="50">
        <v>3</v>
      </c>
      <c r="O6" s="50">
        <v>2</v>
      </c>
      <c r="P6" s="50">
        <v>4</v>
      </c>
      <c r="Q6" s="50">
        <v>4</v>
      </c>
      <c r="R6" s="50">
        <v>4</v>
      </c>
      <c r="S6" s="50">
        <v>4</v>
      </c>
      <c r="T6" s="50">
        <v>4</v>
      </c>
      <c r="U6" s="50">
        <v>4</v>
      </c>
      <c r="V6" s="50">
        <v>3</v>
      </c>
      <c r="W6" s="50">
        <v>4</v>
      </c>
      <c r="X6" s="50">
        <v>3</v>
      </c>
      <c r="Y6" s="50">
        <v>4</v>
      </c>
      <c r="Z6" s="50">
        <v>4</v>
      </c>
      <c r="AA6" s="50">
        <v>2</v>
      </c>
      <c r="AB6" s="50">
        <v>4</v>
      </c>
      <c r="AC6" s="50">
        <v>4</v>
      </c>
      <c r="AD6" s="50">
        <v>4</v>
      </c>
      <c r="AE6" s="50">
        <v>2</v>
      </c>
      <c r="AF6" s="50">
        <v>3</v>
      </c>
      <c r="AG6" s="50">
        <v>2</v>
      </c>
      <c r="AH6" s="50">
        <v>3</v>
      </c>
      <c r="AI6" s="50">
        <v>4</v>
      </c>
    </row>
    <row r="7" spans="1:35" ht="14.1" customHeight="1" x14ac:dyDescent="0.2">
      <c r="A7" s="47" t="s">
        <v>1782</v>
      </c>
      <c r="B7" s="50">
        <v>3</v>
      </c>
      <c r="C7" s="50">
        <v>1</v>
      </c>
      <c r="D7" s="50">
        <v>3</v>
      </c>
      <c r="E7" s="50">
        <v>2</v>
      </c>
      <c r="F7" s="50">
        <v>3</v>
      </c>
      <c r="G7" s="50">
        <v>3</v>
      </c>
      <c r="H7" s="50">
        <v>2</v>
      </c>
      <c r="I7" s="50">
        <v>3</v>
      </c>
      <c r="J7" s="50">
        <v>3</v>
      </c>
      <c r="K7" s="50">
        <v>3</v>
      </c>
      <c r="L7" s="50">
        <v>2</v>
      </c>
      <c r="M7" s="50">
        <v>2</v>
      </c>
      <c r="N7" s="50">
        <v>3</v>
      </c>
      <c r="O7" s="50">
        <v>3</v>
      </c>
      <c r="P7" s="50">
        <v>3</v>
      </c>
      <c r="Q7" s="50">
        <v>2</v>
      </c>
      <c r="R7" s="50">
        <v>3</v>
      </c>
      <c r="S7" s="50">
        <v>3</v>
      </c>
      <c r="T7" s="50">
        <v>3</v>
      </c>
      <c r="U7" s="50">
        <v>1</v>
      </c>
      <c r="V7" s="50">
        <v>3</v>
      </c>
      <c r="W7" s="50">
        <v>3</v>
      </c>
      <c r="X7" s="50">
        <v>3</v>
      </c>
      <c r="Y7" s="50">
        <v>1</v>
      </c>
      <c r="Z7" s="50">
        <v>3</v>
      </c>
      <c r="AA7" s="50">
        <v>2</v>
      </c>
      <c r="AB7" s="50">
        <v>3</v>
      </c>
      <c r="AC7" s="50">
        <v>1</v>
      </c>
      <c r="AD7" s="50">
        <v>3</v>
      </c>
      <c r="AE7" s="50">
        <v>3</v>
      </c>
      <c r="AF7" s="50">
        <v>3</v>
      </c>
      <c r="AG7" s="50">
        <v>2</v>
      </c>
      <c r="AH7" s="50">
        <v>2</v>
      </c>
      <c r="AI7" s="50">
        <v>3</v>
      </c>
    </row>
    <row r="8" spans="1:35" ht="14.1" customHeight="1" x14ac:dyDescent="0.2">
      <c r="A8" s="47" t="s">
        <v>1783</v>
      </c>
      <c r="B8" s="50">
        <v>5</v>
      </c>
      <c r="C8" s="50">
        <v>4</v>
      </c>
      <c r="D8" s="50">
        <v>5</v>
      </c>
      <c r="E8" s="50">
        <v>3</v>
      </c>
      <c r="F8" s="50">
        <v>5</v>
      </c>
      <c r="G8" s="50">
        <v>5</v>
      </c>
      <c r="H8" s="50">
        <v>4</v>
      </c>
      <c r="I8" s="50">
        <v>4</v>
      </c>
      <c r="J8" s="50">
        <v>5</v>
      </c>
      <c r="K8" s="50">
        <v>5</v>
      </c>
      <c r="L8" s="50">
        <v>3</v>
      </c>
      <c r="M8" s="50">
        <v>5</v>
      </c>
      <c r="N8" s="50">
        <v>5</v>
      </c>
      <c r="O8" s="50">
        <v>5</v>
      </c>
      <c r="P8" s="50">
        <v>5</v>
      </c>
      <c r="Q8" s="50">
        <v>5</v>
      </c>
      <c r="R8" s="50">
        <v>3</v>
      </c>
      <c r="S8" s="50">
        <v>5</v>
      </c>
      <c r="T8" s="50">
        <v>5</v>
      </c>
      <c r="U8" s="50">
        <v>5</v>
      </c>
      <c r="V8" s="50">
        <v>4</v>
      </c>
      <c r="W8" s="50">
        <v>5</v>
      </c>
      <c r="X8" s="50">
        <v>4</v>
      </c>
      <c r="Y8" s="50">
        <v>3</v>
      </c>
      <c r="Z8" s="50">
        <v>4</v>
      </c>
      <c r="AA8" s="50">
        <v>5</v>
      </c>
      <c r="AB8" s="50">
        <v>3</v>
      </c>
      <c r="AC8" s="50">
        <v>5</v>
      </c>
      <c r="AD8" s="50">
        <v>4</v>
      </c>
      <c r="AE8" s="50">
        <v>5</v>
      </c>
      <c r="AF8" s="50">
        <v>3</v>
      </c>
      <c r="AG8" s="50">
        <v>5</v>
      </c>
      <c r="AH8" s="50">
        <v>5</v>
      </c>
      <c r="AI8" s="50">
        <v>3</v>
      </c>
    </row>
    <row r="9" spans="1:35" ht="14.1" customHeight="1" x14ac:dyDescent="0.2">
      <c r="A9" s="47" t="s">
        <v>1784</v>
      </c>
      <c r="B9" s="50">
        <v>4</v>
      </c>
      <c r="C9" s="50">
        <v>3</v>
      </c>
      <c r="D9" s="50">
        <v>4</v>
      </c>
      <c r="E9" s="50">
        <v>4</v>
      </c>
      <c r="F9" s="50">
        <v>4</v>
      </c>
      <c r="G9" s="50">
        <v>3</v>
      </c>
      <c r="H9" s="50">
        <v>4</v>
      </c>
      <c r="I9" s="50">
        <v>4</v>
      </c>
      <c r="J9" s="50">
        <v>3</v>
      </c>
      <c r="K9" s="50">
        <v>4</v>
      </c>
      <c r="L9" s="50">
        <v>4</v>
      </c>
      <c r="M9" s="50">
        <v>4</v>
      </c>
      <c r="N9" s="50">
        <v>2</v>
      </c>
      <c r="O9" s="50">
        <v>4</v>
      </c>
      <c r="P9" s="50">
        <v>4</v>
      </c>
      <c r="Q9" s="50">
        <v>4</v>
      </c>
      <c r="R9" s="50">
        <v>2</v>
      </c>
      <c r="S9" s="50">
        <v>2</v>
      </c>
      <c r="T9" s="50">
        <v>3</v>
      </c>
      <c r="U9" s="50">
        <v>4</v>
      </c>
      <c r="V9" s="50">
        <v>4</v>
      </c>
      <c r="W9" s="50">
        <v>4</v>
      </c>
      <c r="X9" s="50">
        <v>4</v>
      </c>
      <c r="Y9" s="50">
        <v>3</v>
      </c>
      <c r="Z9" s="50">
        <v>4</v>
      </c>
      <c r="AA9" s="50">
        <v>4</v>
      </c>
      <c r="AB9" s="50">
        <v>2</v>
      </c>
      <c r="AC9" s="50">
        <v>4</v>
      </c>
      <c r="AD9" s="50">
        <v>4</v>
      </c>
      <c r="AE9" s="50">
        <v>4</v>
      </c>
      <c r="AF9" s="50">
        <v>4</v>
      </c>
      <c r="AG9" s="50">
        <v>4</v>
      </c>
      <c r="AH9" s="50">
        <v>4</v>
      </c>
      <c r="AI9" s="50">
        <v>4</v>
      </c>
    </row>
    <row r="10" spans="1:35" ht="14.1" customHeight="1" x14ac:dyDescent="0.2">
      <c r="A10" s="47" t="s">
        <v>1773</v>
      </c>
      <c r="B10" s="50">
        <v>7</v>
      </c>
      <c r="C10" s="50">
        <v>7</v>
      </c>
      <c r="D10" s="50">
        <v>7</v>
      </c>
      <c r="E10" s="50">
        <v>6</v>
      </c>
      <c r="F10" s="50">
        <v>7</v>
      </c>
      <c r="G10" s="50">
        <v>7</v>
      </c>
      <c r="H10" s="50">
        <v>7</v>
      </c>
      <c r="I10" s="50">
        <v>7</v>
      </c>
      <c r="J10" s="50">
        <v>5</v>
      </c>
      <c r="K10" s="50">
        <v>7</v>
      </c>
      <c r="L10" s="50">
        <v>7</v>
      </c>
      <c r="M10" s="50">
        <v>6</v>
      </c>
      <c r="N10" s="50">
        <v>7</v>
      </c>
      <c r="O10" s="50">
        <v>6</v>
      </c>
      <c r="P10" s="50">
        <v>7</v>
      </c>
      <c r="Q10" s="50">
        <v>6</v>
      </c>
      <c r="R10" s="50">
        <v>6</v>
      </c>
      <c r="S10" s="50">
        <v>7</v>
      </c>
      <c r="T10" s="50">
        <v>7</v>
      </c>
      <c r="U10" s="50">
        <v>5</v>
      </c>
      <c r="V10" s="50">
        <v>7</v>
      </c>
      <c r="W10" s="50">
        <v>5</v>
      </c>
      <c r="X10" s="50">
        <v>7</v>
      </c>
      <c r="Y10" s="50">
        <v>6</v>
      </c>
      <c r="Z10" s="50">
        <v>6</v>
      </c>
      <c r="AA10" s="50">
        <v>7</v>
      </c>
      <c r="AB10" s="50">
        <v>7</v>
      </c>
      <c r="AC10" s="50">
        <v>6</v>
      </c>
      <c r="AD10" s="50">
        <v>7</v>
      </c>
      <c r="AE10" s="50">
        <v>7</v>
      </c>
      <c r="AF10" s="50">
        <v>7</v>
      </c>
      <c r="AG10" s="50">
        <v>7</v>
      </c>
      <c r="AH10" s="50">
        <v>7</v>
      </c>
      <c r="AI10" s="50">
        <v>7</v>
      </c>
    </row>
    <row r="11" spans="1:35" ht="14.1" customHeight="1" x14ac:dyDescent="0.2">
      <c r="A11" s="47" t="s">
        <v>1774</v>
      </c>
      <c r="B11" s="50">
        <v>5</v>
      </c>
      <c r="C11" s="50">
        <v>5</v>
      </c>
      <c r="D11" s="50">
        <v>5</v>
      </c>
      <c r="E11" s="50">
        <v>5</v>
      </c>
      <c r="F11" s="50">
        <v>5</v>
      </c>
      <c r="G11" s="50">
        <v>5</v>
      </c>
      <c r="H11" s="50">
        <v>5</v>
      </c>
      <c r="I11" s="50">
        <v>5</v>
      </c>
      <c r="J11" s="50">
        <v>3</v>
      </c>
      <c r="K11" s="50">
        <v>5</v>
      </c>
      <c r="L11" s="50">
        <v>3</v>
      </c>
      <c r="M11" s="50">
        <v>5</v>
      </c>
      <c r="N11" s="50">
        <v>4</v>
      </c>
      <c r="O11" s="50">
        <v>5</v>
      </c>
      <c r="P11" s="50">
        <v>3</v>
      </c>
      <c r="Q11" s="50">
        <v>4</v>
      </c>
      <c r="R11" s="50">
        <v>4</v>
      </c>
      <c r="S11" s="50">
        <v>5</v>
      </c>
      <c r="T11" s="50">
        <v>5</v>
      </c>
      <c r="U11" s="50">
        <v>5</v>
      </c>
      <c r="V11" s="50">
        <v>5</v>
      </c>
      <c r="W11" s="50">
        <v>4</v>
      </c>
      <c r="X11" s="50">
        <v>5</v>
      </c>
      <c r="Y11" s="50">
        <v>5</v>
      </c>
      <c r="Z11" s="50">
        <v>5</v>
      </c>
      <c r="AA11" s="50">
        <v>5</v>
      </c>
      <c r="AB11" s="50">
        <v>5</v>
      </c>
      <c r="AC11" s="50">
        <v>3</v>
      </c>
      <c r="AD11" s="50">
        <v>4</v>
      </c>
      <c r="AE11" s="50">
        <v>5</v>
      </c>
      <c r="AF11" s="50">
        <v>4</v>
      </c>
      <c r="AG11" s="50">
        <v>5</v>
      </c>
      <c r="AH11" s="50">
        <v>3</v>
      </c>
      <c r="AI11" s="50">
        <v>4</v>
      </c>
    </row>
    <row r="12" spans="1:35" ht="14.1" customHeight="1" x14ac:dyDescent="0.2">
      <c r="A12" s="47" t="s">
        <v>1775</v>
      </c>
      <c r="B12" s="50">
        <v>7</v>
      </c>
      <c r="C12" s="50">
        <v>7</v>
      </c>
      <c r="D12" s="50">
        <v>6</v>
      </c>
      <c r="E12" s="50">
        <v>7</v>
      </c>
      <c r="F12" s="50">
        <v>6</v>
      </c>
      <c r="G12" s="50">
        <v>7</v>
      </c>
      <c r="H12" s="50">
        <v>5</v>
      </c>
      <c r="I12" s="50">
        <v>5</v>
      </c>
      <c r="J12" s="50">
        <v>7</v>
      </c>
      <c r="K12" s="50">
        <v>7</v>
      </c>
      <c r="L12" s="50">
        <v>7</v>
      </c>
      <c r="M12" s="50">
        <v>7</v>
      </c>
      <c r="N12" s="50">
        <v>7</v>
      </c>
      <c r="O12" s="50">
        <v>5</v>
      </c>
      <c r="P12" s="50">
        <v>6</v>
      </c>
      <c r="Q12" s="50">
        <v>7</v>
      </c>
      <c r="R12" s="50">
        <v>6</v>
      </c>
      <c r="S12" s="50">
        <v>5</v>
      </c>
      <c r="T12" s="50">
        <v>5</v>
      </c>
      <c r="U12" s="50">
        <v>6</v>
      </c>
      <c r="V12" s="50">
        <v>7</v>
      </c>
      <c r="W12" s="50">
        <v>7</v>
      </c>
      <c r="X12" s="50">
        <v>7</v>
      </c>
      <c r="Y12" s="50">
        <v>7</v>
      </c>
      <c r="Z12" s="50">
        <v>7</v>
      </c>
      <c r="AA12" s="50">
        <v>7</v>
      </c>
      <c r="AB12" s="50">
        <v>7</v>
      </c>
      <c r="AC12" s="50">
        <v>7</v>
      </c>
      <c r="AD12" s="50">
        <v>7</v>
      </c>
      <c r="AE12" s="50">
        <v>7</v>
      </c>
      <c r="AF12" s="50">
        <v>7</v>
      </c>
      <c r="AG12" s="50">
        <v>7</v>
      </c>
      <c r="AH12" s="50">
        <v>7</v>
      </c>
      <c r="AI12" s="50">
        <v>7</v>
      </c>
    </row>
    <row r="13" spans="1:35" ht="14.1" customHeight="1" x14ac:dyDescent="0.2">
      <c r="A13" s="47" t="s">
        <v>1776</v>
      </c>
      <c r="B13" s="50">
        <v>3</v>
      </c>
      <c r="C13" s="50">
        <v>3</v>
      </c>
      <c r="D13" s="50">
        <v>3</v>
      </c>
      <c r="E13" s="50">
        <v>3</v>
      </c>
      <c r="F13" s="50">
        <v>3</v>
      </c>
      <c r="G13" s="50">
        <v>1</v>
      </c>
      <c r="H13" s="50">
        <v>3</v>
      </c>
      <c r="I13" s="50">
        <v>3</v>
      </c>
      <c r="J13" s="50">
        <v>1</v>
      </c>
      <c r="K13" s="50">
        <v>3</v>
      </c>
      <c r="L13" s="50">
        <v>3</v>
      </c>
      <c r="M13" s="50">
        <v>3</v>
      </c>
      <c r="N13" s="50">
        <v>1</v>
      </c>
      <c r="O13" s="50">
        <v>3</v>
      </c>
      <c r="P13" s="50">
        <v>3</v>
      </c>
      <c r="Q13" s="50">
        <v>1</v>
      </c>
      <c r="R13" s="50">
        <v>3</v>
      </c>
      <c r="S13" s="50">
        <v>2</v>
      </c>
      <c r="T13" s="50">
        <v>1</v>
      </c>
      <c r="U13" s="50">
        <v>3</v>
      </c>
      <c r="V13" s="50">
        <v>2</v>
      </c>
      <c r="W13" s="50">
        <v>3</v>
      </c>
      <c r="X13" s="50">
        <v>3</v>
      </c>
      <c r="Y13" s="50">
        <v>3</v>
      </c>
      <c r="Z13" s="50">
        <v>3</v>
      </c>
      <c r="AA13" s="50">
        <v>1</v>
      </c>
      <c r="AB13" s="50">
        <v>3</v>
      </c>
      <c r="AC13" s="50">
        <v>1</v>
      </c>
      <c r="AD13" s="50">
        <v>3</v>
      </c>
      <c r="AE13" s="50">
        <v>3</v>
      </c>
      <c r="AF13" s="50">
        <v>3</v>
      </c>
      <c r="AG13" s="50">
        <v>1</v>
      </c>
      <c r="AH13" s="50">
        <v>2</v>
      </c>
      <c r="AI13" s="50">
        <v>1</v>
      </c>
    </row>
    <row r="14" spans="1:35" ht="14.1" customHeight="1" x14ac:dyDescent="0.2">
      <c r="A14" s="47" t="s">
        <v>1777</v>
      </c>
      <c r="B14" s="50">
        <v>4</v>
      </c>
      <c r="C14" s="50">
        <v>3</v>
      </c>
      <c r="D14" s="50">
        <v>4</v>
      </c>
      <c r="E14" s="50">
        <v>3</v>
      </c>
      <c r="F14" s="50">
        <v>3</v>
      </c>
      <c r="G14" s="50">
        <v>4</v>
      </c>
      <c r="H14" s="50">
        <v>3</v>
      </c>
      <c r="I14" s="50">
        <v>3</v>
      </c>
      <c r="J14" s="50">
        <v>2</v>
      </c>
      <c r="K14" s="50">
        <v>4</v>
      </c>
      <c r="L14" s="50">
        <v>4</v>
      </c>
      <c r="M14" s="50">
        <v>2</v>
      </c>
      <c r="N14" s="50">
        <v>4</v>
      </c>
      <c r="O14" s="50">
        <v>4</v>
      </c>
      <c r="P14" s="50">
        <v>4</v>
      </c>
      <c r="Q14" s="50">
        <v>4</v>
      </c>
      <c r="R14" s="50">
        <v>4</v>
      </c>
      <c r="S14" s="50">
        <v>4</v>
      </c>
      <c r="T14" s="50">
        <v>4</v>
      </c>
      <c r="U14" s="50">
        <v>4</v>
      </c>
      <c r="V14" s="50">
        <v>2</v>
      </c>
      <c r="W14" s="50">
        <v>4</v>
      </c>
      <c r="X14" s="50">
        <v>4</v>
      </c>
      <c r="Y14" s="50">
        <v>3</v>
      </c>
      <c r="Z14" s="50">
        <v>4</v>
      </c>
      <c r="AA14" s="50">
        <v>4</v>
      </c>
      <c r="AB14" s="50">
        <v>4</v>
      </c>
      <c r="AC14" s="50">
        <v>4</v>
      </c>
      <c r="AD14" s="50">
        <v>4</v>
      </c>
      <c r="AE14" s="50">
        <v>2</v>
      </c>
      <c r="AF14" s="50">
        <v>4</v>
      </c>
      <c r="AG14" s="50">
        <v>4</v>
      </c>
      <c r="AH14" s="50">
        <v>3</v>
      </c>
      <c r="AI14" s="50">
        <v>2</v>
      </c>
    </row>
    <row r="15" spans="1:35" ht="14.1" customHeight="1" x14ac:dyDescent="0.2">
      <c r="A15" s="47" t="s">
        <v>1778</v>
      </c>
      <c r="B15" s="50">
        <v>3</v>
      </c>
      <c r="C15" s="50">
        <v>2</v>
      </c>
      <c r="D15" s="50">
        <v>1</v>
      </c>
      <c r="E15" s="50">
        <v>3</v>
      </c>
      <c r="F15" s="50">
        <v>1</v>
      </c>
      <c r="G15" s="50">
        <v>3</v>
      </c>
      <c r="H15" s="50">
        <v>3</v>
      </c>
      <c r="I15" s="50">
        <v>1</v>
      </c>
      <c r="J15" s="50">
        <v>3</v>
      </c>
      <c r="K15" s="50">
        <v>2</v>
      </c>
      <c r="L15" s="50">
        <v>3</v>
      </c>
      <c r="M15" s="50">
        <v>3</v>
      </c>
      <c r="N15" s="50">
        <v>3</v>
      </c>
      <c r="O15" s="50">
        <v>3</v>
      </c>
      <c r="P15" s="50">
        <v>3</v>
      </c>
      <c r="Q15" s="50">
        <v>3</v>
      </c>
      <c r="R15" s="50">
        <v>3</v>
      </c>
      <c r="S15" s="50">
        <v>2</v>
      </c>
      <c r="T15" s="50">
        <v>1</v>
      </c>
      <c r="U15" s="50">
        <v>3</v>
      </c>
      <c r="V15" s="50">
        <v>2</v>
      </c>
      <c r="W15" s="50">
        <v>3</v>
      </c>
      <c r="X15" s="50">
        <v>1</v>
      </c>
      <c r="Y15" s="50">
        <v>3</v>
      </c>
      <c r="Z15" s="50">
        <v>3</v>
      </c>
      <c r="AA15" s="50">
        <v>3</v>
      </c>
      <c r="AB15" s="50">
        <v>2</v>
      </c>
      <c r="AC15" s="50">
        <v>3</v>
      </c>
      <c r="AD15" s="50">
        <v>3</v>
      </c>
      <c r="AE15" s="50">
        <v>3</v>
      </c>
      <c r="AF15" s="50">
        <v>3</v>
      </c>
      <c r="AG15" s="50">
        <v>2</v>
      </c>
      <c r="AH15" s="50">
        <v>1</v>
      </c>
      <c r="AI15" s="50">
        <v>2</v>
      </c>
    </row>
    <row r="16" spans="1:35" ht="14.1" customHeight="1" x14ac:dyDescent="0.2">
      <c r="A16" s="47" t="s">
        <v>1779</v>
      </c>
      <c r="B16" s="50">
        <v>5</v>
      </c>
      <c r="C16" s="50">
        <v>5</v>
      </c>
      <c r="D16" s="50">
        <v>5</v>
      </c>
      <c r="E16" s="50">
        <v>5</v>
      </c>
      <c r="F16" s="50">
        <v>3</v>
      </c>
      <c r="G16" s="50">
        <v>5</v>
      </c>
      <c r="H16" s="50">
        <v>5</v>
      </c>
      <c r="I16" s="50">
        <v>5</v>
      </c>
      <c r="J16" s="50">
        <v>5</v>
      </c>
      <c r="K16" s="50">
        <v>5</v>
      </c>
      <c r="L16" s="50">
        <v>5</v>
      </c>
      <c r="M16" s="50">
        <v>5</v>
      </c>
      <c r="N16" s="50">
        <v>4</v>
      </c>
      <c r="O16" s="50">
        <v>5</v>
      </c>
      <c r="P16" s="50">
        <v>5</v>
      </c>
      <c r="Q16" s="50">
        <v>3</v>
      </c>
      <c r="R16" s="50">
        <v>5</v>
      </c>
      <c r="S16" s="50">
        <v>5</v>
      </c>
      <c r="T16" s="50">
        <v>5</v>
      </c>
      <c r="U16" s="50">
        <v>5</v>
      </c>
      <c r="V16" s="50">
        <v>5</v>
      </c>
      <c r="W16" s="50">
        <v>5</v>
      </c>
      <c r="X16" s="50">
        <v>5</v>
      </c>
      <c r="Y16" s="50">
        <v>4</v>
      </c>
      <c r="Z16" s="50">
        <v>5</v>
      </c>
      <c r="AA16" s="50">
        <v>4</v>
      </c>
      <c r="AB16" s="50">
        <v>5</v>
      </c>
      <c r="AC16" s="50">
        <v>3</v>
      </c>
      <c r="AD16" s="50">
        <v>5</v>
      </c>
      <c r="AE16" s="50">
        <v>5</v>
      </c>
      <c r="AF16" s="50">
        <v>5</v>
      </c>
      <c r="AG16" s="50">
        <v>4</v>
      </c>
      <c r="AH16" s="50">
        <v>5</v>
      </c>
      <c r="AI16" s="50">
        <v>3</v>
      </c>
    </row>
    <row r="17" spans="1:35" ht="14.1" customHeight="1" x14ac:dyDescent="0.2">
      <c r="A17" s="47" t="s">
        <v>1785</v>
      </c>
      <c r="B17" s="52">
        <v>8</v>
      </c>
      <c r="C17" s="52">
        <v>8</v>
      </c>
      <c r="D17" s="52">
        <v>8</v>
      </c>
      <c r="E17" s="52">
        <v>8</v>
      </c>
      <c r="F17" s="52">
        <v>8</v>
      </c>
      <c r="G17" s="52">
        <v>6</v>
      </c>
      <c r="H17" s="52">
        <v>8</v>
      </c>
      <c r="I17" s="52">
        <v>7</v>
      </c>
      <c r="J17" s="52">
        <v>8</v>
      </c>
      <c r="K17" s="52">
        <v>7</v>
      </c>
      <c r="L17" s="52">
        <v>7</v>
      </c>
      <c r="M17" s="52">
        <v>6</v>
      </c>
      <c r="N17" s="52">
        <v>6</v>
      </c>
      <c r="O17" s="52">
        <v>8</v>
      </c>
      <c r="P17" s="52">
        <v>8</v>
      </c>
      <c r="Q17" s="52">
        <v>8</v>
      </c>
      <c r="R17" s="52">
        <v>8</v>
      </c>
      <c r="S17" s="52">
        <v>8</v>
      </c>
      <c r="T17" s="52">
        <v>8</v>
      </c>
      <c r="U17" s="52">
        <v>8</v>
      </c>
      <c r="V17" s="52">
        <v>8</v>
      </c>
      <c r="W17" s="52">
        <v>6</v>
      </c>
      <c r="X17" s="52">
        <v>8</v>
      </c>
      <c r="Y17" s="52">
        <v>7</v>
      </c>
      <c r="Z17" s="52">
        <v>8</v>
      </c>
      <c r="AA17" s="52">
        <v>8</v>
      </c>
      <c r="AB17" s="52">
        <v>8</v>
      </c>
      <c r="AC17" s="52">
        <v>8</v>
      </c>
      <c r="AD17" s="52">
        <v>6</v>
      </c>
      <c r="AE17" s="52">
        <v>8</v>
      </c>
      <c r="AF17" s="52">
        <v>8</v>
      </c>
      <c r="AG17" s="52">
        <v>6</v>
      </c>
      <c r="AH17" s="52">
        <v>8</v>
      </c>
      <c r="AI17" s="52">
        <v>6</v>
      </c>
    </row>
    <row r="18" spans="1:35" ht="14.1" customHeight="1" x14ac:dyDescent="0.2">
      <c r="A18" s="47" t="s">
        <v>1786</v>
      </c>
      <c r="B18" s="51">
        <v>9</v>
      </c>
      <c r="C18" s="51">
        <v>9</v>
      </c>
      <c r="D18" s="51">
        <v>9</v>
      </c>
      <c r="E18" s="51">
        <v>9</v>
      </c>
      <c r="F18" s="51">
        <v>7</v>
      </c>
      <c r="G18" s="51">
        <v>8</v>
      </c>
      <c r="H18" s="51">
        <v>9</v>
      </c>
      <c r="I18" s="51">
        <v>7</v>
      </c>
      <c r="J18" s="51">
        <v>9</v>
      </c>
      <c r="K18" s="51">
        <v>9</v>
      </c>
      <c r="L18" s="51">
        <v>7</v>
      </c>
      <c r="M18" s="51">
        <v>9</v>
      </c>
      <c r="N18" s="51">
        <v>9</v>
      </c>
      <c r="O18" s="51">
        <v>7</v>
      </c>
      <c r="P18" s="51">
        <v>9</v>
      </c>
      <c r="Q18" s="51">
        <v>8</v>
      </c>
      <c r="R18" s="51">
        <v>9</v>
      </c>
      <c r="S18" s="51">
        <v>7</v>
      </c>
      <c r="T18" s="51">
        <v>9</v>
      </c>
      <c r="U18" s="51">
        <v>8</v>
      </c>
      <c r="V18" s="51">
        <v>8</v>
      </c>
      <c r="W18" s="51">
        <v>9</v>
      </c>
      <c r="X18" s="51">
        <v>7</v>
      </c>
      <c r="Y18" s="51">
        <v>9</v>
      </c>
      <c r="Z18" s="51">
        <v>9</v>
      </c>
      <c r="AA18" s="51">
        <v>9</v>
      </c>
      <c r="AB18" s="51">
        <v>9</v>
      </c>
      <c r="AC18" s="51">
        <v>9</v>
      </c>
      <c r="AD18" s="51">
        <v>7</v>
      </c>
      <c r="AE18" s="51">
        <v>9</v>
      </c>
      <c r="AF18" s="51">
        <v>7</v>
      </c>
      <c r="AG18" s="51">
        <v>9</v>
      </c>
      <c r="AH18" s="51">
        <v>8</v>
      </c>
      <c r="AI18" s="51">
        <v>9</v>
      </c>
    </row>
    <row r="21" spans="1:35" x14ac:dyDescent="0.2">
      <c r="N21" s="45" t="s">
        <v>1792</v>
      </c>
    </row>
    <row r="22" spans="1:35" x14ac:dyDescent="0.2">
      <c r="N22" s="45" t="s">
        <v>1793</v>
      </c>
    </row>
    <row r="23" spans="1:35" x14ac:dyDescent="0.2">
      <c r="N23" s="45" t="s">
        <v>1794</v>
      </c>
    </row>
    <row r="24" spans="1:35" x14ac:dyDescent="0.2">
      <c r="N24" s="45" t="s">
        <v>1795</v>
      </c>
    </row>
    <row r="25" spans="1:35" x14ac:dyDescent="0.2">
      <c r="N25" s="45"/>
    </row>
    <row r="26" spans="1:35" x14ac:dyDescent="0.2">
      <c r="N26" s="16" t="s">
        <v>1796</v>
      </c>
    </row>
    <row r="27" spans="1:35" x14ac:dyDescent="0.2">
      <c r="N27" s="16" t="s">
        <v>1797</v>
      </c>
    </row>
  </sheetData>
  <sortState ref="A3:A18">
    <sortCondition ref="A3"/>
  </sortState>
  <mergeCells count="1">
    <mergeCell ref="B1:A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1769-325F-45E9-900B-585232A6AB6A}">
  <dimension ref="A1:E1001"/>
  <sheetViews>
    <sheetView zoomScaleNormal="100" workbookViewId="0">
      <selection activeCell="F77" sqref="F77"/>
    </sheetView>
  </sheetViews>
  <sheetFormatPr defaultRowHeight="12" x14ac:dyDescent="0.2"/>
  <cols>
    <col min="1" max="1" width="21" bestFit="1" customWidth="1"/>
    <col min="2" max="2" width="14.5" bestFit="1" customWidth="1"/>
    <col min="3" max="3" width="12.33203125" bestFit="1" customWidth="1"/>
    <col min="4" max="4" width="12.1640625" bestFit="1" customWidth="1"/>
  </cols>
  <sheetData>
    <row r="1" spans="1:5" ht="27.95" customHeight="1" x14ac:dyDescent="0.2">
      <c r="A1" s="58" t="s">
        <v>1757</v>
      </c>
      <c r="B1" s="59" t="s">
        <v>2801</v>
      </c>
      <c r="C1" s="59" t="s">
        <v>2795</v>
      </c>
    </row>
    <row r="2" spans="1:5" hidden="1" x14ac:dyDescent="0.2">
      <c r="A2" s="53" t="s">
        <v>1798</v>
      </c>
      <c r="B2" s="54">
        <v>14307305409</v>
      </c>
      <c r="C2" s="55">
        <v>15917</v>
      </c>
    </row>
    <row r="3" spans="1:5" hidden="1" x14ac:dyDescent="0.2">
      <c r="A3" s="53" t="s">
        <v>1799</v>
      </c>
      <c r="B3" s="54">
        <v>30108161196</v>
      </c>
      <c r="C3" s="55">
        <v>37119</v>
      </c>
    </row>
    <row r="4" spans="1:5" x14ac:dyDescent="0.2">
      <c r="A4" s="53" t="s">
        <v>1800</v>
      </c>
      <c r="B4" s="56">
        <v>25804168501</v>
      </c>
      <c r="C4" s="57">
        <v>21291</v>
      </c>
      <c r="E4" s="45" t="s">
        <v>2794</v>
      </c>
    </row>
    <row r="5" spans="1:5" hidden="1" x14ac:dyDescent="0.2">
      <c r="A5" s="53" t="s">
        <v>1801</v>
      </c>
      <c r="B5" s="56">
        <v>16904252726</v>
      </c>
      <c r="C5" s="57">
        <v>25318</v>
      </c>
    </row>
    <row r="6" spans="1:5" hidden="1" x14ac:dyDescent="0.2">
      <c r="A6" s="53" t="s">
        <v>1802</v>
      </c>
      <c r="B6" s="56">
        <v>17804160469</v>
      </c>
      <c r="C6" s="57">
        <v>28596</v>
      </c>
    </row>
    <row r="7" spans="1:5" hidden="1" x14ac:dyDescent="0.2">
      <c r="A7" s="53" t="s">
        <v>1803</v>
      </c>
      <c r="B7" s="56">
        <v>19812208247</v>
      </c>
      <c r="C7" s="57">
        <v>36149</v>
      </c>
    </row>
    <row r="8" spans="1:5" hidden="1" x14ac:dyDescent="0.2">
      <c r="A8" s="53" t="s">
        <v>1804</v>
      </c>
      <c r="B8" s="56">
        <v>18209198475</v>
      </c>
      <c r="C8" s="57">
        <v>30213</v>
      </c>
    </row>
    <row r="9" spans="1:5" hidden="1" x14ac:dyDescent="0.2">
      <c r="A9" s="53" t="s">
        <v>1805</v>
      </c>
      <c r="B9" s="56">
        <v>13605141084</v>
      </c>
      <c r="C9" s="57">
        <v>13284</v>
      </c>
    </row>
    <row r="10" spans="1:5" hidden="1" x14ac:dyDescent="0.2">
      <c r="A10" s="53" t="s">
        <v>1806</v>
      </c>
      <c r="B10" s="56">
        <v>14111151625</v>
      </c>
      <c r="C10" s="57">
        <v>15295</v>
      </c>
    </row>
    <row r="11" spans="1:5" hidden="1" x14ac:dyDescent="0.2">
      <c r="A11" s="53" t="s">
        <v>1807</v>
      </c>
      <c r="B11" s="56">
        <v>30704266134</v>
      </c>
      <c r="C11" s="57">
        <v>39198</v>
      </c>
    </row>
    <row r="12" spans="1:5" hidden="1" x14ac:dyDescent="0.2">
      <c r="A12" s="53" t="s">
        <v>1808</v>
      </c>
      <c r="B12" s="56">
        <v>16703016225</v>
      </c>
      <c r="C12" s="57">
        <v>24532</v>
      </c>
    </row>
    <row r="13" spans="1:5" hidden="1" x14ac:dyDescent="0.2">
      <c r="A13" s="53" t="s">
        <v>1809</v>
      </c>
      <c r="B13" s="56">
        <v>14201196010</v>
      </c>
      <c r="C13" s="57">
        <v>15360</v>
      </c>
    </row>
    <row r="14" spans="1:5" hidden="1" x14ac:dyDescent="0.2">
      <c r="A14" s="53" t="s">
        <v>1810</v>
      </c>
      <c r="B14" s="56">
        <v>14210289604</v>
      </c>
      <c r="C14" s="57">
        <v>15642</v>
      </c>
    </row>
    <row r="15" spans="1:5" x14ac:dyDescent="0.2">
      <c r="A15" s="53" t="s">
        <v>1811</v>
      </c>
      <c r="B15" s="56">
        <v>28610114652</v>
      </c>
      <c r="C15" s="57">
        <v>31696</v>
      </c>
      <c r="E15" s="45" t="s">
        <v>2796</v>
      </c>
    </row>
    <row r="16" spans="1:5" hidden="1" x14ac:dyDescent="0.2">
      <c r="A16" s="53" t="s">
        <v>1812</v>
      </c>
      <c r="B16" s="56">
        <v>18604278102</v>
      </c>
      <c r="C16" s="57">
        <v>31529</v>
      </c>
    </row>
    <row r="17" spans="1:5" x14ac:dyDescent="0.2">
      <c r="A17" s="53" t="s">
        <v>1813</v>
      </c>
      <c r="B17" s="56">
        <v>24606127959</v>
      </c>
      <c r="C17" s="57">
        <v>16965</v>
      </c>
      <c r="E17" s="45" t="s">
        <v>2797</v>
      </c>
    </row>
    <row r="18" spans="1:5" hidden="1" x14ac:dyDescent="0.2">
      <c r="A18" s="53" t="s">
        <v>1814</v>
      </c>
      <c r="B18" s="56">
        <v>18204125502</v>
      </c>
      <c r="C18" s="57">
        <v>30053</v>
      </c>
    </row>
    <row r="19" spans="1:5" x14ac:dyDescent="0.2">
      <c r="A19" s="53" t="s">
        <v>1815</v>
      </c>
      <c r="B19" s="56">
        <v>28711233636</v>
      </c>
      <c r="C19" s="57">
        <v>32104</v>
      </c>
    </row>
    <row r="20" spans="1:5" x14ac:dyDescent="0.2">
      <c r="A20" s="53" t="s">
        <v>1816</v>
      </c>
      <c r="B20" s="56">
        <v>25306041727</v>
      </c>
      <c r="C20" s="57">
        <v>19514</v>
      </c>
      <c r="E20" s="16" t="s">
        <v>2798</v>
      </c>
    </row>
    <row r="21" spans="1:5" x14ac:dyDescent="0.2">
      <c r="A21" s="53" t="s">
        <v>1817</v>
      </c>
      <c r="B21" s="56">
        <v>24011169512</v>
      </c>
      <c r="C21" s="57">
        <v>14931</v>
      </c>
      <c r="E21" s="16" t="s">
        <v>2799</v>
      </c>
    </row>
    <row r="22" spans="1:5" hidden="1" x14ac:dyDescent="0.2">
      <c r="A22" s="53" t="s">
        <v>1818</v>
      </c>
      <c r="B22" s="56">
        <v>17209143537</v>
      </c>
      <c r="C22" s="57">
        <v>26556</v>
      </c>
    </row>
    <row r="23" spans="1:5" x14ac:dyDescent="0.2">
      <c r="A23" s="53" t="s">
        <v>1819</v>
      </c>
      <c r="B23" s="56">
        <v>28104187268</v>
      </c>
      <c r="C23" s="57">
        <v>29694</v>
      </c>
      <c r="E23" s="16" t="s">
        <v>2800</v>
      </c>
    </row>
    <row r="24" spans="1:5" hidden="1" x14ac:dyDescent="0.2">
      <c r="A24" s="53" t="s">
        <v>1820</v>
      </c>
      <c r="B24" s="56">
        <v>15504279790</v>
      </c>
      <c r="C24" s="57">
        <v>20206</v>
      </c>
    </row>
    <row r="25" spans="1:5" hidden="1" x14ac:dyDescent="0.2">
      <c r="A25" s="53" t="s">
        <v>1821</v>
      </c>
      <c r="B25" s="56">
        <v>16111264958</v>
      </c>
      <c r="C25" s="57">
        <v>22611</v>
      </c>
    </row>
    <row r="26" spans="1:5" hidden="1" x14ac:dyDescent="0.2">
      <c r="A26" s="53" t="s">
        <v>1822</v>
      </c>
      <c r="B26" s="56">
        <v>30104264033</v>
      </c>
      <c r="C26" s="57">
        <v>37007</v>
      </c>
    </row>
    <row r="27" spans="1:5" x14ac:dyDescent="0.2">
      <c r="A27" s="53" t="s">
        <v>1823</v>
      </c>
      <c r="B27" s="56">
        <v>41005182143</v>
      </c>
      <c r="C27" s="57">
        <v>40316</v>
      </c>
    </row>
    <row r="28" spans="1:5" hidden="1" x14ac:dyDescent="0.2">
      <c r="A28" s="53" t="s">
        <v>1824</v>
      </c>
      <c r="B28" s="56">
        <v>13404030121</v>
      </c>
      <c r="C28" s="57">
        <v>12512</v>
      </c>
    </row>
    <row r="29" spans="1:5" hidden="1" x14ac:dyDescent="0.2">
      <c r="A29" s="53" t="s">
        <v>1825</v>
      </c>
      <c r="B29" s="56">
        <v>16601074644</v>
      </c>
      <c r="C29" s="57">
        <v>24114</v>
      </c>
    </row>
    <row r="30" spans="1:5" hidden="1" x14ac:dyDescent="0.2">
      <c r="A30" s="53" t="s">
        <v>1826</v>
      </c>
      <c r="B30" s="56">
        <v>13702021710</v>
      </c>
      <c r="C30" s="57">
        <v>13548</v>
      </c>
    </row>
    <row r="31" spans="1:5" hidden="1" x14ac:dyDescent="0.2">
      <c r="A31" s="53" t="s">
        <v>1827</v>
      </c>
      <c r="B31" s="56">
        <v>16407083911</v>
      </c>
      <c r="C31" s="57">
        <v>23566</v>
      </c>
    </row>
    <row r="32" spans="1:5" hidden="1" x14ac:dyDescent="0.2">
      <c r="A32" s="53" t="s">
        <v>1828</v>
      </c>
      <c r="B32" s="56">
        <v>15410280556</v>
      </c>
      <c r="C32" s="57">
        <v>20025</v>
      </c>
    </row>
    <row r="33" spans="1:3" x14ac:dyDescent="0.2">
      <c r="A33" s="53" t="s">
        <v>1829</v>
      </c>
      <c r="B33" s="56">
        <v>25701226870</v>
      </c>
      <c r="C33" s="57">
        <v>20842</v>
      </c>
    </row>
    <row r="34" spans="1:3" hidden="1" x14ac:dyDescent="0.2">
      <c r="A34" s="53" t="s">
        <v>1830</v>
      </c>
      <c r="B34" s="56">
        <v>14402258716</v>
      </c>
      <c r="C34" s="57">
        <v>16127</v>
      </c>
    </row>
    <row r="35" spans="1:3" hidden="1" x14ac:dyDescent="0.2">
      <c r="A35" s="53" t="s">
        <v>1831</v>
      </c>
      <c r="B35" s="56">
        <v>17110190897</v>
      </c>
      <c r="C35" s="57">
        <v>26225</v>
      </c>
    </row>
    <row r="36" spans="1:3" x14ac:dyDescent="0.2">
      <c r="A36" s="53" t="s">
        <v>1832</v>
      </c>
      <c r="B36" s="56">
        <v>23802232103</v>
      </c>
      <c r="C36" s="57">
        <v>13934</v>
      </c>
    </row>
    <row r="37" spans="1:3" x14ac:dyDescent="0.2">
      <c r="A37" s="53" t="s">
        <v>1833</v>
      </c>
      <c r="B37" s="56">
        <v>28305209246</v>
      </c>
      <c r="C37" s="57">
        <v>30456</v>
      </c>
    </row>
    <row r="38" spans="1:3" hidden="1" x14ac:dyDescent="0.2">
      <c r="A38" s="53" t="s">
        <v>1834</v>
      </c>
      <c r="B38" s="56">
        <v>18102164660</v>
      </c>
      <c r="C38" s="57">
        <v>29633</v>
      </c>
    </row>
    <row r="39" spans="1:3" hidden="1" x14ac:dyDescent="0.2">
      <c r="A39" s="53" t="s">
        <v>1835</v>
      </c>
      <c r="B39" s="56">
        <v>19201123469</v>
      </c>
      <c r="C39" s="57">
        <v>33615</v>
      </c>
    </row>
    <row r="40" spans="1:3" hidden="1" x14ac:dyDescent="0.2">
      <c r="A40" s="53" t="s">
        <v>1836</v>
      </c>
      <c r="B40" s="56">
        <v>14101304115</v>
      </c>
      <c r="C40" s="57">
        <v>15006</v>
      </c>
    </row>
    <row r="41" spans="1:3" x14ac:dyDescent="0.2">
      <c r="A41" s="53" t="s">
        <v>1837</v>
      </c>
      <c r="B41" s="56">
        <v>28311085980</v>
      </c>
      <c r="C41" s="57">
        <v>30628</v>
      </c>
    </row>
    <row r="42" spans="1:3" hidden="1" x14ac:dyDescent="0.2">
      <c r="A42" s="53" t="s">
        <v>1838</v>
      </c>
      <c r="B42" s="56">
        <v>14010226173</v>
      </c>
      <c r="C42" s="57">
        <v>14906</v>
      </c>
    </row>
    <row r="43" spans="1:3" x14ac:dyDescent="0.2">
      <c r="A43" s="53" t="s">
        <v>1839</v>
      </c>
      <c r="B43" s="56">
        <v>24611239024</v>
      </c>
      <c r="C43" s="57">
        <v>17129</v>
      </c>
    </row>
    <row r="44" spans="1:3" x14ac:dyDescent="0.2">
      <c r="A44" s="53" t="s">
        <v>1840</v>
      </c>
      <c r="B44" s="56">
        <v>26312240703</v>
      </c>
      <c r="C44" s="57">
        <v>23369</v>
      </c>
    </row>
    <row r="45" spans="1:3" hidden="1" x14ac:dyDescent="0.2">
      <c r="A45" s="53" t="s">
        <v>1841</v>
      </c>
      <c r="B45" s="56">
        <v>15304213313</v>
      </c>
      <c r="C45" s="57">
        <v>19470</v>
      </c>
    </row>
    <row r="46" spans="1:3" x14ac:dyDescent="0.2">
      <c r="A46" s="53" t="s">
        <v>1842</v>
      </c>
      <c r="B46" s="56">
        <v>23612052512</v>
      </c>
      <c r="C46" s="57">
        <v>13489</v>
      </c>
    </row>
    <row r="47" spans="1:3" x14ac:dyDescent="0.2">
      <c r="A47" s="53" t="s">
        <v>1843</v>
      </c>
      <c r="B47" s="56">
        <v>24901183213</v>
      </c>
      <c r="C47" s="57">
        <v>17916</v>
      </c>
    </row>
    <row r="48" spans="1:3" hidden="1" x14ac:dyDescent="0.2">
      <c r="A48" s="53" t="s">
        <v>1844</v>
      </c>
      <c r="B48" s="56">
        <v>19203240457</v>
      </c>
      <c r="C48" s="57">
        <v>33687</v>
      </c>
    </row>
    <row r="49" spans="1:3" x14ac:dyDescent="0.2">
      <c r="A49" s="53" t="s">
        <v>1845</v>
      </c>
      <c r="B49" s="56">
        <v>29607124584</v>
      </c>
      <c r="C49" s="57">
        <v>35258</v>
      </c>
    </row>
    <row r="50" spans="1:3" hidden="1" x14ac:dyDescent="0.2">
      <c r="A50" s="53" t="s">
        <v>1846</v>
      </c>
      <c r="B50" s="56">
        <v>14109173698</v>
      </c>
      <c r="C50" s="57">
        <v>15236</v>
      </c>
    </row>
    <row r="51" spans="1:3" x14ac:dyDescent="0.2">
      <c r="A51" s="53" t="s">
        <v>1847</v>
      </c>
      <c r="B51" s="56">
        <v>24812299693</v>
      </c>
      <c r="C51" s="57">
        <v>17896</v>
      </c>
    </row>
    <row r="52" spans="1:3" hidden="1" x14ac:dyDescent="0.2">
      <c r="A52" s="53" t="s">
        <v>1848</v>
      </c>
      <c r="B52" s="56">
        <v>18403082974</v>
      </c>
      <c r="C52" s="57">
        <v>30749</v>
      </c>
    </row>
    <row r="53" spans="1:3" hidden="1" x14ac:dyDescent="0.2">
      <c r="A53" s="53" t="s">
        <v>1849</v>
      </c>
      <c r="B53" s="56">
        <v>17911104077</v>
      </c>
      <c r="C53" s="57">
        <v>29169</v>
      </c>
    </row>
    <row r="54" spans="1:3" hidden="1" x14ac:dyDescent="0.2">
      <c r="A54" s="53" t="s">
        <v>1850</v>
      </c>
      <c r="B54" s="56">
        <v>15409255328</v>
      </c>
      <c r="C54" s="57">
        <v>19992</v>
      </c>
    </row>
    <row r="55" spans="1:3" hidden="1" x14ac:dyDescent="0.2">
      <c r="A55" s="53" t="s">
        <v>1851</v>
      </c>
      <c r="B55" s="56">
        <v>19806296005</v>
      </c>
      <c r="C55" s="57">
        <v>35975</v>
      </c>
    </row>
    <row r="56" spans="1:3" hidden="1" x14ac:dyDescent="0.2">
      <c r="A56" s="53" t="s">
        <v>1852</v>
      </c>
      <c r="B56" s="56">
        <v>15105189067</v>
      </c>
      <c r="C56" s="57">
        <v>18766</v>
      </c>
    </row>
    <row r="57" spans="1:3" hidden="1" x14ac:dyDescent="0.2">
      <c r="A57" s="53" t="s">
        <v>1853</v>
      </c>
      <c r="B57" s="56">
        <v>15002074541</v>
      </c>
      <c r="C57" s="57">
        <v>18301</v>
      </c>
    </row>
    <row r="58" spans="1:3" hidden="1" x14ac:dyDescent="0.2">
      <c r="A58" s="53" t="s">
        <v>1854</v>
      </c>
      <c r="B58" s="56">
        <v>14207187952</v>
      </c>
      <c r="C58" s="57">
        <v>15540</v>
      </c>
    </row>
    <row r="59" spans="1:3" hidden="1" x14ac:dyDescent="0.2">
      <c r="A59" s="53" t="s">
        <v>1855</v>
      </c>
      <c r="B59" s="56">
        <v>30910199672</v>
      </c>
      <c r="C59" s="57">
        <v>40105</v>
      </c>
    </row>
    <row r="60" spans="1:3" hidden="1" x14ac:dyDescent="0.2">
      <c r="A60" s="53" t="s">
        <v>1856</v>
      </c>
      <c r="B60" s="56">
        <v>19008233734</v>
      </c>
      <c r="C60" s="57">
        <v>33108</v>
      </c>
    </row>
    <row r="61" spans="1:3" hidden="1" x14ac:dyDescent="0.2">
      <c r="A61" s="53" t="s">
        <v>1857</v>
      </c>
      <c r="B61" s="56">
        <v>14812194240</v>
      </c>
      <c r="C61" s="57">
        <v>17886</v>
      </c>
    </row>
    <row r="62" spans="1:3" hidden="1" x14ac:dyDescent="0.2">
      <c r="A62" s="53" t="s">
        <v>1858</v>
      </c>
      <c r="B62" s="56">
        <v>19207051818</v>
      </c>
      <c r="C62" s="57">
        <v>33790</v>
      </c>
    </row>
    <row r="63" spans="1:3" x14ac:dyDescent="0.2">
      <c r="A63" s="53" t="s">
        <v>1859</v>
      </c>
      <c r="B63" s="56">
        <v>28011068683</v>
      </c>
      <c r="C63" s="57">
        <v>29531</v>
      </c>
    </row>
    <row r="64" spans="1:3" hidden="1" x14ac:dyDescent="0.2">
      <c r="A64" s="53" t="s">
        <v>1860</v>
      </c>
      <c r="B64" s="56">
        <v>16403093411</v>
      </c>
      <c r="C64" s="57">
        <v>23445</v>
      </c>
    </row>
    <row r="65" spans="1:3" x14ac:dyDescent="0.2">
      <c r="A65" s="53" t="s">
        <v>1861</v>
      </c>
      <c r="B65" s="56">
        <v>26101203375</v>
      </c>
      <c r="C65" s="57">
        <v>22301</v>
      </c>
    </row>
    <row r="66" spans="1:3" hidden="1" x14ac:dyDescent="0.2">
      <c r="A66" s="53" t="s">
        <v>1862</v>
      </c>
      <c r="B66" s="56">
        <v>31302180095</v>
      </c>
      <c r="C66" s="57">
        <v>41323</v>
      </c>
    </row>
    <row r="67" spans="1:3" x14ac:dyDescent="0.2">
      <c r="A67" s="53" t="s">
        <v>1863</v>
      </c>
      <c r="B67" s="56">
        <v>24008108354</v>
      </c>
      <c r="C67" s="57">
        <v>14833</v>
      </c>
    </row>
    <row r="68" spans="1:3" x14ac:dyDescent="0.2">
      <c r="A68" s="53" t="s">
        <v>1864</v>
      </c>
      <c r="B68" s="56">
        <v>40406229364</v>
      </c>
      <c r="C68" s="57">
        <v>38160</v>
      </c>
    </row>
    <row r="69" spans="1:3" x14ac:dyDescent="0.2">
      <c r="A69" s="53" t="s">
        <v>1865</v>
      </c>
      <c r="B69" s="56">
        <v>40507198360</v>
      </c>
      <c r="C69" s="57">
        <v>38552</v>
      </c>
    </row>
    <row r="70" spans="1:3" hidden="1" x14ac:dyDescent="0.2">
      <c r="A70" s="53" t="s">
        <v>1866</v>
      </c>
      <c r="B70" s="56">
        <v>13409031961</v>
      </c>
      <c r="C70" s="57">
        <v>12665</v>
      </c>
    </row>
    <row r="71" spans="1:3" x14ac:dyDescent="0.2">
      <c r="A71" s="53" t="s">
        <v>1867</v>
      </c>
      <c r="B71" s="56">
        <v>28301217052</v>
      </c>
      <c r="C71" s="57">
        <v>30337</v>
      </c>
    </row>
    <row r="72" spans="1:3" hidden="1" x14ac:dyDescent="0.2">
      <c r="A72" s="53" t="s">
        <v>1868</v>
      </c>
      <c r="B72" s="56">
        <v>17007313245</v>
      </c>
      <c r="C72" s="57">
        <v>25780</v>
      </c>
    </row>
    <row r="73" spans="1:3" hidden="1" x14ac:dyDescent="0.2">
      <c r="A73" s="53" t="s">
        <v>1869</v>
      </c>
      <c r="B73" s="56">
        <v>14801255092</v>
      </c>
      <c r="C73" s="57">
        <v>17557</v>
      </c>
    </row>
    <row r="74" spans="1:3" x14ac:dyDescent="0.2">
      <c r="A74" s="53" t="s">
        <v>1870</v>
      </c>
      <c r="B74" s="56">
        <v>40004288416</v>
      </c>
      <c r="C74" s="57">
        <v>36644</v>
      </c>
    </row>
    <row r="75" spans="1:3" hidden="1" x14ac:dyDescent="0.2">
      <c r="A75" s="53" t="s">
        <v>1871</v>
      </c>
      <c r="B75" s="56">
        <v>16807150525</v>
      </c>
      <c r="C75" s="57">
        <v>25034</v>
      </c>
    </row>
    <row r="76" spans="1:3" hidden="1" x14ac:dyDescent="0.2">
      <c r="A76" s="53" t="s">
        <v>1872</v>
      </c>
      <c r="B76" s="56">
        <v>18106092892</v>
      </c>
      <c r="C76" s="57">
        <v>29746</v>
      </c>
    </row>
    <row r="77" spans="1:3" x14ac:dyDescent="0.2">
      <c r="A77" s="53" t="s">
        <v>1873</v>
      </c>
      <c r="B77" s="56">
        <v>28002057366</v>
      </c>
      <c r="C77" s="57">
        <v>29256</v>
      </c>
    </row>
    <row r="78" spans="1:3" hidden="1" x14ac:dyDescent="0.2">
      <c r="A78" s="53" t="s">
        <v>1874</v>
      </c>
      <c r="B78" s="56">
        <v>31010197489</v>
      </c>
      <c r="C78" s="57">
        <v>40470</v>
      </c>
    </row>
    <row r="79" spans="1:3" x14ac:dyDescent="0.2">
      <c r="A79" s="53" t="s">
        <v>1875</v>
      </c>
      <c r="B79" s="56">
        <v>26409233587</v>
      </c>
      <c r="C79" s="57">
        <v>23643</v>
      </c>
    </row>
    <row r="80" spans="1:3" x14ac:dyDescent="0.2">
      <c r="A80" s="53" t="s">
        <v>1876</v>
      </c>
      <c r="B80" s="56">
        <v>28504073334</v>
      </c>
      <c r="C80" s="57">
        <v>31144</v>
      </c>
    </row>
    <row r="81" spans="1:3" x14ac:dyDescent="0.2">
      <c r="A81" s="53" t="s">
        <v>1877</v>
      </c>
      <c r="B81" s="56">
        <v>29212173349</v>
      </c>
      <c r="C81" s="57">
        <v>33955</v>
      </c>
    </row>
    <row r="82" spans="1:3" hidden="1" x14ac:dyDescent="0.2">
      <c r="A82" s="53" t="s">
        <v>1878</v>
      </c>
      <c r="B82" s="56">
        <v>17303046058</v>
      </c>
      <c r="C82" s="57">
        <v>26727</v>
      </c>
    </row>
    <row r="83" spans="1:3" x14ac:dyDescent="0.2">
      <c r="A83" s="53" t="s">
        <v>1879</v>
      </c>
      <c r="B83" s="56">
        <v>23611017813</v>
      </c>
      <c r="C83" s="57">
        <v>13455</v>
      </c>
    </row>
    <row r="84" spans="1:3" hidden="1" x14ac:dyDescent="0.2">
      <c r="A84" s="53" t="s">
        <v>1880</v>
      </c>
      <c r="B84" s="56">
        <v>13308113195</v>
      </c>
      <c r="C84" s="57">
        <v>12277</v>
      </c>
    </row>
    <row r="85" spans="1:3" hidden="1" x14ac:dyDescent="0.2">
      <c r="A85" s="53" t="s">
        <v>1881</v>
      </c>
      <c r="B85" s="56">
        <v>18905159841</v>
      </c>
      <c r="C85" s="57">
        <v>32643</v>
      </c>
    </row>
    <row r="86" spans="1:3" x14ac:dyDescent="0.2">
      <c r="A86" s="53" t="s">
        <v>1882</v>
      </c>
      <c r="B86" s="56">
        <v>24703248303</v>
      </c>
      <c r="C86" s="57">
        <v>17250</v>
      </c>
    </row>
    <row r="87" spans="1:3" hidden="1" x14ac:dyDescent="0.2">
      <c r="A87" s="53" t="s">
        <v>1883</v>
      </c>
      <c r="B87" s="56">
        <v>16304031999</v>
      </c>
      <c r="C87" s="57">
        <v>23104</v>
      </c>
    </row>
    <row r="88" spans="1:3" hidden="1" x14ac:dyDescent="0.2">
      <c r="A88" s="53" t="s">
        <v>1884</v>
      </c>
      <c r="B88" s="56">
        <v>15911147827</v>
      </c>
      <c r="C88" s="57">
        <v>21868</v>
      </c>
    </row>
    <row r="89" spans="1:3" hidden="1" x14ac:dyDescent="0.2">
      <c r="A89" s="53" t="s">
        <v>1885</v>
      </c>
      <c r="B89" s="56">
        <v>19010126514</v>
      </c>
      <c r="C89" s="57">
        <v>33158</v>
      </c>
    </row>
    <row r="90" spans="1:3" x14ac:dyDescent="0.2">
      <c r="A90" s="53" t="s">
        <v>1886</v>
      </c>
      <c r="B90" s="56">
        <v>24510140990</v>
      </c>
      <c r="C90" s="57">
        <v>16724</v>
      </c>
    </row>
    <row r="91" spans="1:3" hidden="1" x14ac:dyDescent="0.2">
      <c r="A91" s="53" t="s">
        <v>1887</v>
      </c>
      <c r="B91" s="56">
        <v>16306145797</v>
      </c>
      <c r="C91" s="57">
        <v>23176</v>
      </c>
    </row>
    <row r="92" spans="1:3" hidden="1" x14ac:dyDescent="0.2">
      <c r="A92" s="53" t="s">
        <v>1888</v>
      </c>
      <c r="B92" s="56">
        <v>18705301698</v>
      </c>
      <c r="C92" s="57">
        <v>31927</v>
      </c>
    </row>
    <row r="93" spans="1:3" x14ac:dyDescent="0.2">
      <c r="A93" s="53" t="s">
        <v>1889</v>
      </c>
      <c r="B93" s="56">
        <v>41205194083</v>
      </c>
      <c r="C93" s="57">
        <v>41048</v>
      </c>
    </row>
    <row r="94" spans="1:3" hidden="1" x14ac:dyDescent="0.2">
      <c r="A94" s="53" t="s">
        <v>1890</v>
      </c>
      <c r="B94" s="56">
        <v>17003256762</v>
      </c>
      <c r="C94" s="57">
        <v>25652</v>
      </c>
    </row>
    <row r="95" spans="1:3" hidden="1" x14ac:dyDescent="0.2">
      <c r="A95" s="53" t="s">
        <v>1891</v>
      </c>
      <c r="B95" s="56">
        <v>19405091467</v>
      </c>
      <c r="C95" s="57">
        <v>34463</v>
      </c>
    </row>
    <row r="96" spans="1:3" hidden="1" x14ac:dyDescent="0.2">
      <c r="A96" s="53" t="s">
        <v>1892</v>
      </c>
      <c r="B96" s="56">
        <v>13910163709</v>
      </c>
      <c r="C96" s="57">
        <v>14534</v>
      </c>
    </row>
    <row r="97" spans="1:3" x14ac:dyDescent="0.2">
      <c r="A97" s="53" t="s">
        <v>1893</v>
      </c>
      <c r="B97" s="56">
        <v>24905041456</v>
      </c>
      <c r="C97" s="57">
        <v>18022</v>
      </c>
    </row>
    <row r="98" spans="1:3" hidden="1" x14ac:dyDescent="0.2">
      <c r="A98" s="53" t="s">
        <v>1894</v>
      </c>
      <c r="B98" s="56">
        <v>14301298832</v>
      </c>
      <c r="C98" s="57">
        <v>15735</v>
      </c>
    </row>
    <row r="99" spans="1:3" hidden="1" x14ac:dyDescent="0.2">
      <c r="A99" s="53" t="s">
        <v>1895</v>
      </c>
      <c r="B99" s="56">
        <v>17803128306</v>
      </c>
      <c r="C99" s="57">
        <v>28561</v>
      </c>
    </row>
    <row r="100" spans="1:3" x14ac:dyDescent="0.2">
      <c r="A100" s="53" t="s">
        <v>1896</v>
      </c>
      <c r="B100" s="56">
        <v>25905036884</v>
      </c>
      <c r="C100" s="57">
        <v>21673</v>
      </c>
    </row>
    <row r="101" spans="1:3" x14ac:dyDescent="0.2">
      <c r="A101" s="53" t="s">
        <v>1897</v>
      </c>
      <c r="B101" s="56">
        <v>28108193484</v>
      </c>
      <c r="C101" s="57">
        <v>29817</v>
      </c>
    </row>
    <row r="102" spans="1:3" hidden="1" x14ac:dyDescent="0.2">
      <c r="A102" s="53" t="s">
        <v>1898</v>
      </c>
      <c r="B102" s="56">
        <v>18608239882</v>
      </c>
      <c r="C102" s="57">
        <v>31647</v>
      </c>
    </row>
    <row r="103" spans="1:3" x14ac:dyDescent="0.2">
      <c r="A103" s="53" t="s">
        <v>1899</v>
      </c>
      <c r="B103" s="56">
        <v>41204047076</v>
      </c>
      <c r="C103" s="57">
        <v>41003</v>
      </c>
    </row>
    <row r="104" spans="1:3" hidden="1" x14ac:dyDescent="0.2">
      <c r="A104" s="53" t="s">
        <v>1900</v>
      </c>
      <c r="B104" s="56">
        <v>17911294859</v>
      </c>
      <c r="C104" s="57">
        <v>29188</v>
      </c>
    </row>
    <row r="105" spans="1:3" x14ac:dyDescent="0.2">
      <c r="A105" s="53" t="s">
        <v>1901</v>
      </c>
      <c r="B105" s="56">
        <v>25112263110</v>
      </c>
      <c r="C105" s="57">
        <v>18988</v>
      </c>
    </row>
    <row r="106" spans="1:3" x14ac:dyDescent="0.2">
      <c r="A106" s="53" t="s">
        <v>1902</v>
      </c>
      <c r="B106" s="56">
        <v>25112198958</v>
      </c>
      <c r="C106" s="57">
        <v>18981</v>
      </c>
    </row>
    <row r="107" spans="1:3" x14ac:dyDescent="0.2">
      <c r="A107" s="53" t="s">
        <v>1903</v>
      </c>
      <c r="B107" s="56">
        <v>40901064487</v>
      </c>
      <c r="C107" s="57">
        <v>39819</v>
      </c>
    </row>
    <row r="108" spans="1:3" x14ac:dyDescent="0.2">
      <c r="A108" s="53" t="s">
        <v>1904</v>
      </c>
      <c r="B108" s="56">
        <v>24508039963</v>
      </c>
      <c r="C108" s="57">
        <v>16652</v>
      </c>
    </row>
    <row r="109" spans="1:3" x14ac:dyDescent="0.2">
      <c r="A109" s="53" t="s">
        <v>1905</v>
      </c>
      <c r="B109" s="56">
        <v>27807186987</v>
      </c>
      <c r="C109" s="57">
        <v>28689</v>
      </c>
    </row>
    <row r="110" spans="1:3" hidden="1" x14ac:dyDescent="0.2">
      <c r="A110" s="53" t="s">
        <v>1906</v>
      </c>
      <c r="B110" s="56">
        <v>15207241093</v>
      </c>
      <c r="C110" s="57">
        <v>19199</v>
      </c>
    </row>
    <row r="111" spans="1:3" hidden="1" x14ac:dyDescent="0.2">
      <c r="A111" s="53" t="s">
        <v>1907</v>
      </c>
      <c r="B111" s="56">
        <v>19412096795</v>
      </c>
      <c r="C111" s="57">
        <v>34677</v>
      </c>
    </row>
    <row r="112" spans="1:3" hidden="1" x14ac:dyDescent="0.2">
      <c r="A112" s="53" t="s">
        <v>1908</v>
      </c>
      <c r="B112" s="56">
        <v>19003165078</v>
      </c>
      <c r="C112" s="57">
        <v>32948</v>
      </c>
    </row>
    <row r="113" spans="1:3" hidden="1" x14ac:dyDescent="0.2">
      <c r="A113" s="53" t="s">
        <v>1909</v>
      </c>
      <c r="B113" s="56">
        <v>31103033969</v>
      </c>
      <c r="C113" s="57">
        <v>40605</v>
      </c>
    </row>
    <row r="114" spans="1:3" hidden="1" x14ac:dyDescent="0.2">
      <c r="A114" s="53" t="s">
        <v>1910</v>
      </c>
      <c r="B114" s="56">
        <v>30407084216</v>
      </c>
      <c r="C114" s="57">
        <v>38176</v>
      </c>
    </row>
    <row r="115" spans="1:3" hidden="1" x14ac:dyDescent="0.2">
      <c r="A115" s="53" t="s">
        <v>1911</v>
      </c>
      <c r="B115" s="56">
        <v>18310115303</v>
      </c>
      <c r="C115" s="57">
        <v>30600</v>
      </c>
    </row>
    <row r="116" spans="1:3" hidden="1" x14ac:dyDescent="0.2">
      <c r="A116" s="53" t="s">
        <v>1912</v>
      </c>
      <c r="B116" s="56">
        <v>17811131665</v>
      </c>
      <c r="C116" s="57">
        <v>28807</v>
      </c>
    </row>
    <row r="117" spans="1:3" x14ac:dyDescent="0.2">
      <c r="A117" s="53" t="s">
        <v>1913</v>
      </c>
      <c r="B117" s="56">
        <v>40812166923</v>
      </c>
      <c r="C117" s="57">
        <v>39798</v>
      </c>
    </row>
    <row r="118" spans="1:3" hidden="1" x14ac:dyDescent="0.2">
      <c r="A118" s="53" t="s">
        <v>1914</v>
      </c>
      <c r="B118" s="56">
        <v>31012264947</v>
      </c>
      <c r="C118" s="57">
        <v>40538</v>
      </c>
    </row>
    <row r="119" spans="1:3" hidden="1" x14ac:dyDescent="0.2">
      <c r="A119" s="53" t="s">
        <v>1915</v>
      </c>
      <c r="B119" s="56">
        <v>31306059708</v>
      </c>
      <c r="C119" s="57">
        <v>41430</v>
      </c>
    </row>
    <row r="120" spans="1:3" x14ac:dyDescent="0.2">
      <c r="A120" s="53" t="s">
        <v>1916</v>
      </c>
      <c r="B120" s="56">
        <v>25711213819</v>
      </c>
      <c r="C120" s="57">
        <v>21145</v>
      </c>
    </row>
    <row r="121" spans="1:3" hidden="1" x14ac:dyDescent="0.2">
      <c r="A121" s="53" t="s">
        <v>1917</v>
      </c>
      <c r="B121" s="56">
        <v>30009231638</v>
      </c>
      <c r="C121" s="57">
        <v>36792</v>
      </c>
    </row>
    <row r="122" spans="1:3" x14ac:dyDescent="0.2">
      <c r="A122" s="53" t="s">
        <v>1918</v>
      </c>
      <c r="B122" s="56">
        <v>29307235119</v>
      </c>
      <c r="C122" s="57">
        <v>34173</v>
      </c>
    </row>
    <row r="123" spans="1:3" hidden="1" x14ac:dyDescent="0.2">
      <c r="A123" s="53" t="s">
        <v>1919</v>
      </c>
      <c r="B123" s="56">
        <v>31105118462</v>
      </c>
      <c r="C123" s="57">
        <v>40674</v>
      </c>
    </row>
    <row r="124" spans="1:3" x14ac:dyDescent="0.2">
      <c r="A124" s="53" t="s">
        <v>1920</v>
      </c>
      <c r="B124" s="56">
        <v>29902065390</v>
      </c>
      <c r="C124" s="57">
        <v>36197</v>
      </c>
    </row>
    <row r="125" spans="1:3" x14ac:dyDescent="0.2">
      <c r="A125" s="53" t="s">
        <v>1921</v>
      </c>
      <c r="B125" s="56">
        <v>27010043599</v>
      </c>
      <c r="C125" s="57">
        <v>25845</v>
      </c>
    </row>
    <row r="126" spans="1:3" x14ac:dyDescent="0.2">
      <c r="A126" s="53" t="s">
        <v>1922</v>
      </c>
      <c r="B126" s="56">
        <v>23408282971</v>
      </c>
      <c r="C126" s="57">
        <v>12659</v>
      </c>
    </row>
    <row r="127" spans="1:3" hidden="1" x14ac:dyDescent="0.2">
      <c r="A127" s="53" t="s">
        <v>1923</v>
      </c>
      <c r="B127" s="56">
        <v>18701303659</v>
      </c>
      <c r="C127" s="57">
        <v>31807</v>
      </c>
    </row>
    <row r="128" spans="1:3" x14ac:dyDescent="0.2">
      <c r="A128" s="53" t="s">
        <v>1924</v>
      </c>
      <c r="B128" s="56">
        <v>41004260913</v>
      </c>
      <c r="C128" s="57">
        <v>40294</v>
      </c>
    </row>
    <row r="129" spans="1:3" x14ac:dyDescent="0.2">
      <c r="A129" s="53" t="s">
        <v>1925</v>
      </c>
      <c r="B129" s="56">
        <v>40511285592</v>
      </c>
      <c r="C129" s="57">
        <v>38684</v>
      </c>
    </row>
    <row r="130" spans="1:3" x14ac:dyDescent="0.2">
      <c r="A130" s="53" t="s">
        <v>1926</v>
      </c>
      <c r="B130" s="56">
        <v>29610234320</v>
      </c>
      <c r="C130" s="57">
        <v>35361</v>
      </c>
    </row>
    <row r="131" spans="1:3" hidden="1" x14ac:dyDescent="0.2">
      <c r="A131" s="53" t="s">
        <v>1927</v>
      </c>
      <c r="B131" s="56">
        <v>18802259431</v>
      </c>
      <c r="C131" s="57">
        <v>32198</v>
      </c>
    </row>
    <row r="132" spans="1:3" x14ac:dyDescent="0.2">
      <c r="A132" s="53" t="s">
        <v>1928</v>
      </c>
      <c r="B132" s="56">
        <v>24702078845</v>
      </c>
      <c r="C132" s="57">
        <v>17205</v>
      </c>
    </row>
    <row r="133" spans="1:3" x14ac:dyDescent="0.2">
      <c r="A133" s="53" t="s">
        <v>1929</v>
      </c>
      <c r="B133" s="56">
        <v>24801239584</v>
      </c>
      <c r="C133" s="57">
        <v>17555</v>
      </c>
    </row>
    <row r="134" spans="1:3" hidden="1" x14ac:dyDescent="0.2">
      <c r="A134" s="53" t="s">
        <v>1930</v>
      </c>
      <c r="B134" s="56">
        <v>15601208433</v>
      </c>
      <c r="C134" s="57">
        <v>20474</v>
      </c>
    </row>
    <row r="135" spans="1:3" x14ac:dyDescent="0.2">
      <c r="A135" s="53" t="s">
        <v>1931</v>
      </c>
      <c r="B135" s="56">
        <v>24305032109</v>
      </c>
      <c r="C135" s="57">
        <v>15829</v>
      </c>
    </row>
    <row r="136" spans="1:3" hidden="1" x14ac:dyDescent="0.2">
      <c r="A136" s="53" t="s">
        <v>1932</v>
      </c>
      <c r="B136" s="56">
        <v>15409268001</v>
      </c>
      <c r="C136" s="57">
        <v>19993</v>
      </c>
    </row>
    <row r="137" spans="1:3" x14ac:dyDescent="0.2">
      <c r="A137" s="53" t="s">
        <v>1933</v>
      </c>
      <c r="B137" s="56">
        <v>29910139379</v>
      </c>
      <c r="C137" s="57">
        <v>36446</v>
      </c>
    </row>
    <row r="138" spans="1:3" x14ac:dyDescent="0.2">
      <c r="A138" s="53" t="s">
        <v>1934</v>
      </c>
      <c r="B138" s="56">
        <v>28907218418</v>
      </c>
      <c r="C138" s="57">
        <v>32710</v>
      </c>
    </row>
    <row r="139" spans="1:3" hidden="1" x14ac:dyDescent="0.2">
      <c r="A139" s="53" t="s">
        <v>1935</v>
      </c>
      <c r="B139" s="56">
        <v>31209300305</v>
      </c>
      <c r="C139" s="57">
        <v>41182</v>
      </c>
    </row>
    <row r="140" spans="1:3" x14ac:dyDescent="0.2">
      <c r="A140" s="53" t="s">
        <v>1936</v>
      </c>
      <c r="B140" s="56">
        <v>25505179359</v>
      </c>
      <c r="C140" s="57">
        <v>20226</v>
      </c>
    </row>
    <row r="141" spans="1:3" hidden="1" x14ac:dyDescent="0.2">
      <c r="A141" s="53" t="s">
        <v>1937</v>
      </c>
      <c r="B141" s="56">
        <v>16212031343</v>
      </c>
      <c r="C141" s="57">
        <v>22983</v>
      </c>
    </row>
    <row r="142" spans="1:3" x14ac:dyDescent="0.2">
      <c r="A142" s="53" t="s">
        <v>1938</v>
      </c>
      <c r="B142" s="56">
        <v>40803313475</v>
      </c>
      <c r="C142" s="57">
        <v>39538</v>
      </c>
    </row>
    <row r="143" spans="1:3" hidden="1" x14ac:dyDescent="0.2">
      <c r="A143" s="53" t="s">
        <v>1939</v>
      </c>
      <c r="B143" s="56">
        <v>19809141670</v>
      </c>
      <c r="C143" s="57">
        <v>36052</v>
      </c>
    </row>
    <row r="144" spans="1:3" hidden="1" x14ac:dyDescent="0.2">
      <c r="A144" s="53" t="s">
        <v>1940</v>
      </c>
      <c r="B144" s="56">
        <v>13901138653</v>
      </c>
      <c r="C144" s="57">
        <v>14258</v>
      </c>
    </row>
    <row r="145" spans="1:3" hidden="1" x14ac:dyDescent="0.2">
      <c r="A145" s="53" t="s">
        <v>1941</v>
      </c>
      <c r="B145" s="56">
        <v>14210310496</v>
      </c>
      <c r="C145" s="57">
        <v>15645</v>
      </c>
    </row>
    <row r="146" spans="1:3" x14ac:dyDescent="0.2">
      <c r="A146" s="53" t="s">
        <v>1942</v>
      </c>
      <c r="B146" s="56">
        <v>24104078464</v>
      </c>
      <c r="C146" s="57">
        <v>15073</v>
      </c>
    </row>
    <row r="147" spans="1:3" hidden="1" x14ac:dyDescent="0.2">
      <c r="A147" s="53" t="s">
        <v>1943</v>
      </c>
      <c r="B147" s="56">
        <v>19202261035</v>
      </c>
      <c r="C147" s="57">
        <v>33660</v>
      </c>
    </row>
    <row r="148" spans="1:3" hidden="1" x14ac:dyDescent="0.2">
      <c r="A148" s="53" t="s">
        <v>1944</v>
      </c>
      <c r="B148" s="56">
        <v>14601194631</v>
      </c>
      <c r="C148" s="57">
        <v>16821</v>
      </c>
    </row>
    <row r="149" spans="1:3" hidden="1" x14ac:dyDescent="0.2">
      <c r="A149" s="53" t="s">
        <v>1945</v>
      </c>
      <c r="B149" s="56">
        <v>14006055505</v>
      </c>
      <c r="C149" s="57">
        <v>14767</v>
      </c>
    </row>
    <row r="150" spans="1:3" x14ac:dyDescent="0.2">
      <c r="A150" s="53" t="s">
        <v>1946</v>
      </c>
      <c r="B150" s="56">
        <v>28310168927</v>
      </c>
      <c r="C150" s="57">
        <v>30605</v>
      </c>
    </row>
    <row r="151" spans="1:3" hidden="1" x14ac:dyDescent="0.2">
      <c r="A151" s="53" t="s">
        <v>1947</v>
      </c>
      <c r="B151" s="56">
        <v>19109088461</v>
      </c>
      <c r="C151" s="57">
        <v>33489</v>
      </c>
    </row>
    <row r="152" spans="1:3" hidden="1" x14ac:dyDescent="0.2">
      <c r="A152" s="53" t="s">
        <v>1948</v>
      </c>
      <c r="B152" s="56">
        <v>18410082387</v>
      </c>
      <c r="C152" s="57">
        <v>30963</v>
      </c>
    </row>
    <row r="153" spans="1:3" x14ac:dyDescent="0.2">
      <c r="A153" s="53" t="s">
        <v>1949</v>
      </c>
      <c r="B153" s="56">
        <v>28205156980</v>
      </c>
      <c r="C153" s="57">
        <v>30086</v>
      </c>
    </row>
    <row r="154" spans="1:3" x14ac:dyDescent="0.2">
      <c r="A154" s="53" t="s">
        <v>1950</v>
      </c>
      <c r="B154" s="56">
        <v>26302107535</v>
      </c>
      <c r="C154" s="57">
        <v>23052</v>
      </c>
    </row>
    <row r="155" spans="1:3" hidden="1" x14ac:dyDescent="0.2">
      <c r="A155" s="53" t="s">
        <v>1951</v>
      </c>
      <c r="B155" s="56">
        <v>14707100501</v>
      </c>
      <c r="C155" s="57">
        <v>17358</v>
      </c>
    </row>
    <row r="156" spans="1:3" x14ac:dyDescent="0.2">
      <c r="A156" s="53" t="s">
        <v>1952</v>
      </c>
      <c r="B156" s="56">
        <v>25401127279</v>
      </c>
      <c r="C156" s="57">
        <v>19736</v>
      </c>
    </row>
    <row r="157" spans="1:3" x14ac:dyDescent="0.2">
      <c r="A157" s="53" t="s">
        <v>1953</v>
      </c>
      <c r="B157" s="56">
        <v>28503117340</v>
      </c>
      <c r="C157" s="57">
        <v>31117</v>
      </c>
    </row>
    <row r="158" spans="1:3" x14ac:dyDescent="0.2">
      <c r="A158" s="53" t="s">
        <v>1954</v>
      </c>
      <c r="B158" s="56">
        <v>26907100579</v>
      </c>
      <c r="C158" s="57">
        <v>25394</v>
      </c>
    </row>
    <row r="159" spans="1:3" hidden="1" x14ac:dyDescent="0.2">
      <c r="A159" s="53" t="s">
        <v>1955</v>
      </c>
      <c r="B159" s="56">
        <v>19501159201</v>
      </c>
      <c r="C159" s="57">
        <v>34714</v>
      </c>
    </row>
    <row r="160" spans="1:3" hidden="1" x14ac:dyDescent="0.2">
      <c r="A160" s="53" t="s">
        <v>1956</v>
      </c>
      <c r="B160" s="56">
        <v>18204252467</v>
      </c>
      <c r="C160" s="57">
        <v>30066</v>
      </c>
    </row>
    <row r="161" spans="1:3" x14ac:dyDescent="0.2">
      <c r="A161" s="53" t="s">
        <v>1957</v>
      </c>
      <c r="B161" s="56">
        <v>25106269536</v>
      </c>
      <c r="C161" s="57">
        <v>18805</v>
      </c>
    </row>
    <row r="162" spans="1:3" hidden="1" x14ac:dyDescent="0.2">
      <c r="A162" s="53" t="s">
        <v>1958</v>
      </c>
      <c r="B162" s="56">
        <v>18508073842</v>
      </c>
      <c r="C162" s="57">
        <v>31266</v>
      </c>
    </row>
    <row r="163" spans="1:3" hidden="1" x14ac:dyDescent="0.2">
      <c r="A163" s="53" t="s">
        <v>1959</v>
      </c>
      <c r="B163" s="56">
        <v>15408107850</v>
      </c>
      <c r="C163" s="57">
        <v>19946</v>
      </c>
    </row>
    <row r="164" spans="1:3" x14ac:dyDescent="0.2">
      <c r="A164" s="53" t="s">
        <v>1960</v>
      </c>
      <c r="B164" s="56">
        <v>26511300220</v>
      </c>
      <c r="C164" s="57">
        <v>24076</v>
      </c>
    </row>
    <row r="165" spans="1:3" hidden="1" x14ac:dyDescent="0.2">
      <c r="A165" s="53" t="s">
        <v>1961</v>
      </c>
      <c r="B165" s="56">
        <v>13401227663</v>
      </c>
      <c r="C165" s="57">
        <v>12441</v>
      </c>
    </row>
    <row r="166" spans="1:3" hidden="1" x14ac:dyDescent="0.2">
      <c r="A166" s="53" t="s">
        <v>1962</v>
      </c>
      <c r="B166" s="56">
        <v>17509065994</v>
      </c>
      <c r="C166" s="57">
        <v>27643</v>
      </c>
    </row>
    <row r="167" spans="1:3" hidden="1" x14ac:dyDescent="0.2">
      <c r="A167" s="53" t="s">
        <v>1963</v>
      </c>
      <c r="B167" s="56">
        <v>14504239181</v>
      </c>
      <c r="C167" s="57">
        <v>16550</v>
      </c>
    </row>
    <row r="168" spans="1:3" x14ac:dyDescent="0.2">
      <c r="A168" s="53" t="s">
        <v>1964</v>
      </c>
      <c r="B168" s="56">
        <v>29007108306</v>
      </c>
      <c r="C168" s="57">
        <v>33064</v>
      </c>
    </row>
    <row r="169" spans="1:3" hidden="1" x14ac:dyDescent="0.2">
      <c r="A169" s="53" t="s">
        <v>1965</v>
      </c>
      <c r="B169" s="56">
        <v>15010246521</v>
      </c>
      <c r="C169" s="57">
        <v>18560</v>
      </c>
    </row>
    <row r="170" spans="1:3" x14ac:dyDescent="0.2">
      <c r="A170" s="53" t="s">
        <v>1966</v>
      </c>
      <c r="B170" s="56">
        <v>29911141326</v>
      </c>
      <c r="C170" s="57">
        <v>36478</v>
      </c>
    </row>
    <row r="171" spans="1:3" hidden="1" x14ac:dyDescent="0.2">
      <c r="A171" s="53" t="s">
        <v>1967</v>
      </c>
      <c r="B171" s="56">
        <v>15708099935</v>
      </c>
      <c r="C171" s="57">
        <v>21041</v>
      </c>
    </row>
    <row r="172" spans="1:3" hidden="1" x14ac:dyDescent="0.2">
      <c r="A172" s="53" t="s">
        <v>1968</v>
      </c>
      <c r="B172" s="56">
        <v>19302219830</v>
      </c>
      <c r="C172" s="57">
        <v>34021</v>
      </c>
    </row>
    <row r="173" spans="1:3" hidden="1" x14ac:dyDescent="0.2">
      <c r="A173" s="53" t="s">
        <v>1969</v>
      </c>
      <c r="B173" s="56">
        <v>30411158965</v>
      </c>
      <c r="C173" s="57">
        <v>38306</v>
      </c>
    </row>
    <row r="174" spans="1:3" x14ac:dyDescent="0.2">
      <c r="A174" s="53" t="s">
        <v>1970</v>
      </c>
      <c r="B174" s="56">
        <v>29305102057</v>
      </c>
      <c r="C174" s="57">
        <v>34099</v>
      </c>
    </row>
    <row r="175" spans="1:3" x14ac:dyDescent="0.2">
      <c r="A175" s="53" t="s">
        <v>1971</v>
      </c>
      <c r="B175" s="56">
        <v>26308201834</v>
      </c>
      <c r="C175" s="57">
        <v>23243</v>
      </c>
    </row>
    <row r="176" spans="1:3" x14ac:dyDescent="0.2">
      <c r="A176" s="53" t="s">
        <v>1972</v>
      </c>
      <c r="B176" s="56">
        <v>29508277878</v>
      </c>
      <c r="C176" s="57">
        <v>34938</v>
      </c>
    </row>
    <row r="177" spans="1:3" hidden="1" x14ac:dyDescent="0.2">
      <c r="A177" s="53" t="s">
        <v>1973</v>
      </c>
      <c r="B177" s="56">
        <v>19807280519</v>
      </c>
      <c r="C177" s="57">
        <v>36004</v>
      </c>
    </row>
    <row r="178" spans="1:3" x14ac:dyDescent="0.2">
      <c r="A178" s="53" t="s">
        <v>1974</v>
      </c>
      <c r="B178" s="56">
        <v>24403141402</v>
      </c>
      <c r="C178" s="57">
        <v>16145</v>
      </c>
    </row>
    <row r="179" spans="1:3" hidden="1" x14ac:dyDescent="0.2">
      <c r="A179" s="53" t="s">
        <v>1975</v>
      </c>
      <c r="B179" s="56">
        <v>30709162740</v>
      </c>
      <c r="C179" s="57">
        <v>39341</v>
      </c>
    </row>
    <row r="180" spans="1:3" hidden="1" x14ac:dyDescent="0.2">
      <c r="A180" s="53" t="s">
        <v>1976</v>
      </c>
      <c r="B180" s="56">
        <v>19305028521</v>
      </c>
      <c r="C180" s="57">
        <v>34091</v>
      </c>
    </row>
    <row r="181" spans="1:3" x14ac:dyDescent="0.2">
      <c r="A181" s="53" t="s">
        <v>1977</v>
      </c>
      <c r="B181" s="56">
        <v>23304071434</v>
      </c>
      <c r="C181" s="57">
        <v>12151</v>
      </c>
    </row>
    <row r="182" spans="1:3" hidden="1" x14ac:dyDescent="0.2">
      <c r="A182" s="53" t="s">
        <v>1978</v>
      </c>
      <c r="B182" s="56">
        <v>14104147943</v>
      </c>
      <c r="C182" s="57">
        <v>15080</v>
      </c>
    </row>
    <row r="183" spans="1:3" hidden="1" x14ac:dyDescent="0.2">
      <c r="A183" s="53" t="s">
        <v>1979</v>
      </c>
      <c r="B183" s="56">
        <v>15208266094</v>
      </c>
      <c r="C183" s="57">
        <v>19232</v>
      </c>
    </row>
    <row r="184" spans="1:3" hidden="1" x14ac:dyDescent="0.2">
      <c r="A184" s="53" t="s">
        <v>1980</v>
      </c>
      <c r="B184" s="56">
        <v>18511132098</v>
      </c>
      <c r="C184" s="57">
        <v>31364</v>
      </c>
    </row>
    <row r="185" spans="1:3" x14ac:dyDescent="0.2">
      <c r="A185" s="53" t="s">
        <v>1981</v>
      </c>
      <c r="B185" s="56">
        <v>23401229470</v>
      </c>
      <c r="C185" s="57">
        <v>12441</v>
      </c>
    </row>
    <row r="186" spans="1:3" x14ac:dyDescent="0.2">
      <c r="A186" s="53" t="s">
        <v>1982</v>
      </c>
      <c r="B186" s="56">
        <v>25709020289</v>
      </c>
      <c r="C186" s="57">
        <v>21065</v>
      </c>
    </row>
    <row r="187" spans="1:3" x14ac:dyDescent="0.2">
      <c r="A187" s="53" t="s">
        <v>1983</v>
      </c>
      <c r="B187" s="56">
        <v>25507147169</v>
      </c>
      <c r="C187" s="57">
        <v>20284</v>
      </c>
    </row>
    <row r="188" spans="1:3" hidden="1" x14ac:dyDescent="0.2">
      <c r="A188" s="53" t="s">
        <v>1984</v>
      </c>
      <c r="B188" s="56">
        <v>16108248957</v>
      </c>
      <c r="C188" s="57">
        <v>22517</v>
      </c>
    </row>
    <row r="189" spans="1:3" hidden="1" x14ac:dyDescent="0.2">
      <c r="A189" s="53" t="s">
        <v>1985</v>
      </c>
      <c r="B189" s="56">
        <v>14811041218</v>
      </c>
      <c r="C189" s="57">
        <v>17841</v>
      </c>
    </row>
    <row r="190" spans="1:3" hidden="1" x14ac:dyDescent="0.2">
      <c r="A190" s="53" t="s">
        <v>1986</v>
      </c>
      <c r="B190" s="56">
        <v>17712050683</v>
      </c>
      <c r="C190" s="57">
        <v>28464</v>
      </c>
    </row>
    <row r="191" spans="1:3" x14ac:dyDescent="0.2">
      <c r="A191" s="53" t="s">
        <v>1987</v>
      </c>
      <c r="B191" s="56">
        <v>25204121712</v>
      </c>
      <c r="C191" s="57">
        <v>19096</v>
      </c>
    </row>
    <row r="192" spans="1:3" hidden="1" x14ac:dyDescent="0.2">
      <c r="A192" s="53" t="s">
        <v>1988</v>
      </c>
      <c r="B192" s="56">
        <v>30111052785</v>
      </c>
      <c r="C192" s="57">
        <v>37200</v>
      </c>
    </row>
    <row r="193" spans="1:3" hidden="1" x14ac:dyDescent="0.2">
      <c r="A193" s="53" t="s">
        <v>1989</v>
      </c>
      <c r="B193" s="56">
        <v>15811085283</v>
      </c>
      <c r="C193" s="57">
        <v>21497</v>
      </c>
    </row>
    <row r="194" spans="1:3" hidden="1" x14ac:dyDescent="0.2">
      <c r="A194" s="53" t="s">
        <v>1990</v>
      </c>
      <c r="B194" s="56">
        <v>18904304477</v>
      </c>
      <c r="C194" s="57">
        <v>32628</v>
      </c>
    </row>
    <row r="195" spans="1:3" x14ac:dyDescent="0.2">
      <c r="A195" s="53" t="s">
        <v>1991</v>
      </c>
      <c r="B195" s="56">
        <v>25010092766</v>
      </c>
      <c r="C195" s="57">
        <v>18545</v>
      </c>
    </row>
    <row r="196" spans="1:3" x14ac:dyDescent="0.2">
      <c r="A196" s="53" t="s">
        <v>1992</v>
      </c>
      <c r="B196" s="56">
        <v>23305088064</v>
      </c>
      <c r="C196" s="57">
        <v>12182</v>
      </c>
    </row>
    <row r="197" spans="1:3" hidden="1" x14ac:dyDescent="0.2">
      <c r="A197" s="53" t="s">
        <v>1993</v>
      </c>
      <c r="B197" s="56">
        <v>19104063758</v>
      </c>
      <c r="C197" s="57">
        <v>33334</v>
      </c>
    </row>
    <row r="198" spans="1:3" hidden="1" x14ac:dyDescent="0.2">
      <c r="A198" s="53" t="s">
        <v>1994</v>
      </c>
      <c r="B198" s="56">
        <v>13506073930</v>
      </c>
      <c r="C198" s="57">
        <v>12942</v>
      </c>
    </row>
    <row r="199" spans="1:3" hidden="1" x14ac:dyDescent="0.2">
      <c r="A199" s="53" t="s">
        <v>1995</v>
      </c>
      <c r="B199" s="56">
        <v>17706133619</v>
      </c>
      <c r="C199" s="57">
        <v>28289</v>
      </c>
    </row>
    <row r="200" spans="1:3" hidden="1" x14ac:dyDescent="0.2">
      <c r="A200" s="53" t="s">
        <v>1996</v>
      </c>
      <c r="B200" s="56">
        <v>18301296090</v>
      </c>
      <c r="C200" s="57">
        <v>30345</v>
      </c>
    </row>
    <row r="201" spans="1:3" x14ac:dyDescent="0.2">
      <c r="A201" s="53" t="s">
        <v>1997</v>
      </c>
      <c r="B201" s="56">
        <v>23503246944</v>
      </c>
      <c r="C201" s="57">
        <v>12867</v>
      </c>
    </row>
    <row r="202" spans="1:3" hidden="1" x14ac:dyDescent="0.2">
      <c r="A202" s="53" t="s">
        <v>1998</v>
      </c>
      <c r="B202" s="56">
        <v>18810126454</v>
      </c>
      <c r="C202" s="57">
        <v>32428</v>
      </c>
    </row>
    <row r="203" spans="1:3" x14ac:dyDescent="0.2">
      <c r="A203" s="53" t="s">
        <v>1999</v>
      </c>
      <c r="B203" s="56">
        <v>26706104355</v>
      </c>
      <c r="C203" s="57">
        <v>24633</v>
      </c>
    </row>
    <row r="204" spans="1:3" x14ac:dyDescent="0.2">
      <c r="A204" s="53" t="s">
        <v>2000</v>
      </c>
      <c r="B204" s="56">
        <v>26212054917</v>
      </c>
      <c r="C204" s="57">
        <v>22985</v>
      </c>
    </row>
    <row r="205" spans="1:3" hidden="1" x14ac:dyDescent="0.2">
      <c r="A205" s="53" t="s">
        <v>2001</v>
      </c>
      <c r="B205" s="56">
        <v>15612090458</v>
      </c>
      <c r="C205" s="57">
        <v>20798</v>
      </c>
    </row>
    <row r="206" spans="1:3" hidden="1" x14ac:dyDescent="0.2">
      <c r="A206" s="53" t="s">
        <v>2002</v>
      </c>
      <c r="B206" s="56">
        <v>19102084459</v>
      </c>
      <c r="C206" s="57">
        <v>33277</v>
      </c>
    </row>
    <row r="207" spans="1:3" x14ac:dyDescent="0.2">
      <c r="A207" s="53" t="s">
        <v>2003</v>
      </c>
      <c r="B207" s="56">
        <v>23806185029</v>
      </c>
      <c r="C207" s="57">
        <v>14049</v>
      </c>
    </row>
    <row r="208" spans="1:3" x14ac:dyDescent="0.2">
      <c r="A208" s="53" t="s">
        <v>2004</v>
      </c>
      <c r="B208" s="56">
        <v>27302016254</v>
      </c>
      <c r="C208" s="57">
        <v>26696</v>
      </c>
    </row>
    <row r="209" spans="1:3" x14ac:dyDescent="0.2">
      <c r="A209" s="53" t="s">
        <v>2005</v>
      </c>
      <c r="B209" s="56">
        <v>24105102846</v>
      </c>
      <c r="C209" s="57">
        <v>15106</v>
      </c>
    </row>
    <row r="210" spans="1:3" hidden="1" x14ac:dyDescent="0.2">
      <c r="A210" s="53" t="s">
        <v>2006</v>
      </c>
      <c r="B210" s="56">
        <v>17309071247</v>
      </c>
      <c r="C210" s="57">
        <v>26914</v>
      </c>
    </row>
    <row r="211" spans="1:3" x14ac:dyDescent="0.2">
      <c r="A211" s="53" t="s">
        <v>2007</v>
      </c>
      <c r="B211" s="56">
        <v>41304139449</v>
      </c>
      <c r="C211" s="57">
        <v>41377</v>
      </c>
    </row>
    <row r="212" spans="1:3" hidden="1" x14ac:dyDescent="0.2">
      <c r="A212" s="53" t="s">
        <v>2008</v>
      </c>
      <c r="B212" s="56">
        <v>15512305074</v>
      </c>
      <c r="C212" s="57">
        <v>20453</v>
      </c>
    </row>
    <row r="213" spans="1:3" hidden="1" x14ac:dyDescent="0.2">
      <c r="A213" s="53" t="s">
        <v>2009</v>
      </c>
      <c r="B213" s="56">
        <v>14502048918</v>
      </c>
      <c r="C213" s="57">
        <v>16472</v>
      </c>
    </row>
    <row r="214" spans="1:3" x14ac:dyDescent="0.2">
      <c r="A214" s="53" t="s">
        <v>2010</v>
      </c>
      <c r="B214" s="56">
        <v>40807272701</v>
      </c>
      <c r="C214" s="57">
        <v>39656</v>
      </c>
    </row>
    <row r="215" spans="1:3" hidden="1" x14ac:dyDescent="0.2">
      <c r="A215" s="53" t="s">
        <v>2011</v>
      </c>
      <c r="B215" s="56">
        <v>18510306464</v>
      </c>
      <c r="C215" s="57">
        <v>31350</v>
      </c>
    </row>
    <row r="216" spans="1:3" hidden="1" x14ac:dyDescent="0.2">
      <c r="A216" s="53" t="s">
        <v>2012</v>
      </c>
      <c r="B216" s="56">
        <v>30305304074</v>
      </c>
      <c r="C216" s="57">
        <v>37771</v>
      </c>
    </row>
    <row r="217" spans="1:3" hidden="1" x14ac:dyDescent="0.2">
      <c r="A217" s="53" t="s">
        <v>2013</v>
      </c>
      <c r="B217" s="56">
        <v>15505012969</v>
      </c>
      <c r="C217" s="57">
        <v>20210</v>
      </c>
    </row>
    <row r="218" spans="1:3" x14ac:dyDescent="0.2">
      <c r="A218" s="53" t="s">
        <v>2014</v>
      </c>
      <c r="B218" s="56">
        <v>25702060745</v>
      </c>
      <c r="C218" s="57">
        <v>20857</v>
      </c>
    </row>
    <row r="219" spans="1:3" hidden="1" x14ac:dyDescent="0.2">
      <c r="A219" s="53" t="s">
        <v>2015</v>
      </c>
      <c r="B219" s="56">
        <v>17204305975</v>
      </c>
      <c r="C219" s="57">
        <v>26419</v>
      </c>
    </row>
    <row r="220" spans="1:3" hidden="1" x14ac:dyDescent="0.2">
      <c r="A220" s="53" t="s">
        <v>2016</v>
      </c>
      <c r="B220" s="56">
        <v>18008235264</v>
      </c>
      <c r="C220" s="57">
        <v>29456</v>
      </c>
    </row>
    <row r="221" spans="1:3" hidden="1" x14ac:dyDescent="0.2">
      <c r="A221" s="53" t="s">
        <v>2017</v>
      </c>
      <c r="B221" s="56">
        <v>18502231697</v>
      </c>
      <c r="C221" s="57">
        <v>31101</v>
      </c>
    </row>
    <row r="222" spans="1:3" x14ac:dyDescent="0.2">
      <c r="A222" s="53" t="s">
        <v>2018</v>
      </c>
      <c r="B222" s="56">
        <v>24704277335</v>
      </c>
      <c r="C222" s="57">
        <v>17284</v>
      </c>
    </row>
    <row r="223" spans="1:3" hidden="1" x14ac:dyDescent="0.2">
      <c r="A223" s="53" t="s">
        <v>2019</v>
      </c>
      <c r="B223" s="56">
        <v>13612229751</v>
      </c>
      <c r="C223" s="57">
        <v>13506</v>
      </c>
    </row>
    <row r="224" spans="1:3" x14ac:dyDescent="0.2">
      <c r="A224" s="53" t="s">
        <v>2020</v>
      </c>
      <c r="B224" s="56">
        <v>29212265706</v>
      </c>
      <c r="C224" s="57">
        <v>33964</v>
      </c>
    </row>
    <row r="225" spans="1:3" x14ac:dyDescent="0.2">
      <c r="A225" s="53" t="s">
        <v>2021</v>
      </c>
      <c r="B225" s="56">
        <v>27509208343</v>
      </c>
      <c r="C225" s="57">
        <v>27657</v>
      </c>
    </row>
    <row r="226" spans="1:3" hidden="1" x14ac:dyDescent="0.2">
      <c r="A226" s="53" t="s">
        <v>2022</v>
      </c>
      <c r="B226" s="56">
        <v>13908196540</v>
      </c>
      <c r="C226" s="57">
        <v>14476</v>
      </c>
    </row>
    <row r="227" spans="1:3" hidden="1" x14ac:dyDescent="0.2">
      <c r="A227" s="53" t="s">
        <v>2023</v>
      </c>
      <c r="B227" s="56">
        <v>14201281684</v>
      </c>
      <c r="C227" s="57">
        <v>15369</v>
      </c>
    </row>
    <row r="228" spans="1:3" x14ac:dyDescent="0.2">
      <c r="A228" s="53" t="s">
        <v>2024</v>
      </c>
      <c r="B228" s="56">
        <v>40911256146</v>
      </c>
      <c r="C228" s="57">
        <v>40142</v>
      </c>
    </row>
    <row r="229" spans="1:3" x14ac:dyDescent="0.2">
      <c r="A229" s="53" t="s">
        <v>2025</v>
      </c>
      <c r="B229" s="56">
        <v>29711070739</v>
      </c>
      <c r="C229" s="57">
        <v>35741</v>
      </c>
    </row>
    <row r="230" spans="1:3" x14ac:dyDescent="0.2">
      <c r="A230" s="53" t="s">
        <v>2026</v>
      </c>
      <c r="B230" s="56">
        <v>28308306573</v>
      </c>
      <c r="C230" s="57">
        <v>30558</v>
      </c>
    </row>
    <row r="231" spans="1:3" hidden="1" x14ac:dyDescent="0.2">
      <c r="A231" s="53" t="s">
        <v>2027</v>
      </c>
      <c r="B231" s="56">
        <v>13305133416</v>
      </c>
      <c r="C231" s="57">
        <v>12187</v>
      </c>
    </row>
    <row r="232" spans="1:3" x14ac:dyDescent="0.2">
      <c r="A232" s="53" t="s">
        <v>2028</v>
      </c>
      <c r="B232" s="56">
        <v>40112275365</v>
      </c>
      <c r="C232" s="57">
        <v>37252</v>
      </c>
    </row>
    <row r="233" spans="1:3" hidden="1" x14ac:dyDescent="0.2">
      <c r="A233" s="53" t="s">
        <v>2029</v>
      </c>
      <c r="B233" s="56">
        <v>14502054846</v>
      </c>
      <c r="C233" s="57">
        <v>16473</v>
      </c>
    </row>
    <row r="234" spans="1:3" x14ac:dyDescent="0.2">
      <c r="A234" s="53" t="s">
        <v>2030</v>
      </c>
      <c r="B234" s="56">
        <v>40611044440</v>
      </c>
      <c r="C234" s="57">
        <v>39025</v>
      </c>
    </row>
    <row r="235" spans="1:3" x14ac:dyDescent="0.2">
      <c r="A235" s="53" t="s">
        <v>2031</v>
      </c>
      <c r="B235" s="56">
        <v>28910124903</v>
      </c>
      <c r="C235" s="57">
        <v>32793</v>
      </c>
    </row>
    <row r="236" spans="1:3" hidden="1" x14ac:dyDescent="0.2">
      <c r="A236" s="53" t="s">
        <v>2032</v>
      </c>
      <c r="B236" s="56">
        <v>17304123114</v>
      </c>
      <c r="C236" s="57">
        <v>26766</v>
      </c>
    </row>
    <row r="237" spans="1:3" x14ac:dyDescent="0.2">
      <c r="A237" s="53" t="s">
        <v>2033</v>
      </c>
      <c r="B237" s="56">
        <v>29208117145</v>
      </c>
      <c r="C237" s="57">
        <v>33827</v>
      </c>
    </row>
    <row r="238" spans="1:3" hidden="1" x14ac:dyDescent="0.2">
      <c r="A238" s="53" t="s">
        <v>2034</v>
      </c>
      <c r="B238" s="56">
        <v>15210116166</v>
      </c>
      <c r="C238" s="57">
        <v>19278</v>
      </c>
    </row>
    <row r="239" spans="1:3" x14ac:dyDescent="0.2">
      <c r="A239" s="53" t="s">
        <v>2035</v>
      </c>
      <c r="B239" s="56">
        <v>24705273967</v>
      </c>
      <c r="C239" s="57">
        <v>17314</v>
      </c>
    </row>
    <row r="240" spans="1:3" hidden="1" x14ac:dyDescent="0.2">
      <c r="A240" s="53" t="s">
        <v>2036</v>
      </c>
      <c r="B240" s="56">
        <v>16009215156</v>
      </c>
      <c r="C240" s="57">
        <v>22180</v>
      </c>
    </row>
    <row r="241" spans="1:3" x14ac:dyDescent="0.2">
      <c r="A241" s="53" t="s">
        <v>2037</v>
      </c>
      <c r="B241" s="56">
        <v>24309246924</v>
      </c>
      <c r="C241" s="57">
        <v>15973</v>
      </c>
    </row>
    <row r="242" spans="1:3" hidden="1" x14ac:dyDescent="0.2">
      <c r="A242" s="53" t="s">
        <v>2038</v>
      </c>
      <c r="B242" s="56">
        <v>18707274242</v>
      </c>
      <c r="C242" s="57">
        <v>31985</v>
      </c>
    </row>
    <row r="243" spans="1:3" hidden="1" x14ac:dyDescent="0.2">
      <c r="A243" s="53" t="s">
        <v>2039</v>
      </c>
      <c r="B243" s="56">
        <v>13804106816</v>
      </c>
      <c r="C243" s="57">
        <v>13980</v>
      </c>
    </row>
    <row r="244" spans="1:3" x14ac:dyDescent="0.2">
      <c r="A244" s="53" t="s">
        <v>2040</v>
      </c>
      <c r="B244" s="56">
        <v>29301252250</v>
      </c>
      <c r="C244" s="57">
        <v>33994</v>
      </c>
    </row>
    <row r="245" spans="1:3" hidden="1" x14ac:dyDescent="0.2">
      <c r="A245" s="53" t="s">
        <v>2041</v>
      </c>
      <c r="B245" s="56">
        <v>16608266498</v>
      </c>
      <c r="C245" s="57">
        <v>24345</v>
      </c>
    </row>
    <row r="246" spans="1:3" x14ac:dyDescent="0.2">
      <c r="A246" s="53" t="s">
        <v>2042</v>
      </c>
      <c r="B246" s="56">
        <v>41001171111</v>
      </c>
      <c r="C246" s="57">
        <v>40195</v>
      </c>
    </row>
    <row r="247" spans="1:3" hidden="1" x14ac:dyDescent="0.2">
      <c r="A247" s="53" t="s">
        <v>2043</v>
      </c>
      <c r="B247" s="56">
        <v>15608085653</v>
      </c>
      <c r="C247" s="57">
        <v>20675</v>
      </c>
    </row>
    <row r="248" spans="1:3" hidden="1" x14ac:dyDescent="0.2">
      <c r="A248" s="53" t="s">
        <v>2044</v>
      </c>
      <c r="B248" s="56">
        <v>19003146210</v>
      </c>
      <c r="C248" s="57">
        <v>32946</v>
      </c>
    </row>
    <row r="249" spans="1:3" x14ac:dyDescent="0.2">
      <c r="A249" s="53" t="s">
        <v>2045</v>
      </c>
      <c r="B249" s="56">
        <v>28802054815</v>
      </c>
      <c r="C249" s="57">
        <v>32178</v>
      </c>
    </row>
    <row r="250" spans="1:3" x14ac:dyDescent="0.2">
      <c r="A250" s="53" t="s">
        <v>2046</v>
      </c>
      <c r="B250" s="56">
        <v>26605226747</v>
      </c>
      <c r="C250" s="57">
        <v>24249</v>
      </c>
    </row>
    <row r="251" spans="1:3" x14ac:dyDescent="0.2">
      <c r="A251" s="53" t="s">
        <v>2047</v>
      </c>
      <c r="B251" s="56">
        <v>41201073371</v>
      </c>
      <c r="C251" s="57">
        <v>40915</v>
      </c>
    </row>
    <row r="252" spans="1:3" x14ac:dyDescent="0.2">
      <c r="A252" s="53" t="s">
        <v>2048</v>
      </c>
      <c r="B252" s="56">
        <v>27311307125</v>
      </c>
      <c r="C252" s="57">
        <v>26998</v>
      </c>
    </row>
    <row r="253" spans="1:3" hidden="1" x14ac:dyDescent="0.2">
      <c r="A253" s="53" t="s">
        <v>2049</v>
      </c>
      <c r="B253" s="56">
        <v>15601062405</v>
      </c>
      <c r="C253" s="57">
        <v>20460</v>
      </c>
    </row>
    <row r="254" spans="1:3" hidden="1" x14ac:dyDescent="0.2">
      <c r="A254" s="53" t="s">
        <v>2050</v>
      </c>
      <c r="B254" s="56">
        <v>17902084826</v>
      </c>
      <c r="C254" s="57">
        <v>28894</v>
      </c>
    </row>
    <row r="255" spans="1:3" hidden="1" x14ac:dyDescent="0.2">
      <c r="A255" s="53" t="s">
        <v>2051</v>
      </c>
      <c r="B255" s="56">
        <v>30812051425</v>
      </c>
      <c r="C255" s="57">
        <v>39787</v>
      </c>
    </row>
    <row r="256" spans="1:3" x14ac:dyDescent="0.2">
      <c r="A256" s="53" t="s">
        <v>2052</v>
      </c>
      <c r="B256" s="56">
        <v>23611263173</v>
      </c>
      <c r="C256" s="57">
        <v>13480</v>
      </c>
    </row>
    <row r="257" spans="1:3" hidden="1" x14ac:dyDescent="0.2">
      <c r="A257" s="53" t="s">
        <v>2053</v>
      </c>
      <c r="B257" s="56">
        <v>16102248832</v>
      </c>
      <c r="C257" s="57">
        <v>22336</v>
      </c>
    </row>
    <row r="258" spans="1:3" x14ac:dyDescent="0.2">
      <c r="A258" s="53" t="s">
        <v>2054</v>
      </c>
      <c r="B258" s="56">
        <v>25711148447</v>
      </c>
      <c r="C258" s="57">
        <v>21138</v>
      </c>
    </row>
    <row r="259" spans="1:3" hidden="1" x14ac:dyDescent="0.2">
      <c r="A259" s="53" t="s">
        <v>2055</v>
      </c>
      <c r="B259" s="56">
        <v>15410316127</v>
      </c>
      <c r="C259" s="57">
        <v>20028</v>
      </c>
    </row>
    <row r="260" spans="1:3" hidden="1" x14ac:dyDescent="0.2">
      <c r="A260" s="53" t="s">
        <v>2056</v>
      </c>
      <c r="B260" s="56">
        <v>15811241837</v>
      </c>
      <c r="C260" s="57">
        <v>21513</v>
      </c>
    </row>
    <row r="261" spans="1:3" x14ac:dyDescent="0.2">
      <c r="A261" s="53" t="s">
        <v>2057</v>
      </c>
      <c r="B261" s="56">
        <v>27101130556</v>
      </c>
      <c r="C261" s="57">
        <v>25946</v>
      </c>
    </row>
    <row r="262" spans="1:3" hidden="1" x14ac:dyDescent="0.2">
      <c r="A262" s="53" t="s">
        <v>2058</v>
      </c>
      <c r="B262" s="56">
        <v>13408103514</v>
      </c>
      <c r="C262" s="57">
        <v>12641</v>
      </c>
    </row>
    <row r="263" spans="1:3" x14ac:dyDescent="0.2">
      <c r="A263" s="53" t="s">
        <v>2059</v>
      </c>
      <c r="B263" s="56">
        <v>24804201437</v>
      </c>
      <c r="C263" s="57">
        <v>17643</v>
      </c>
    </row>
    <row r="264" spans="1:3" hidden="1" x14ac:dyDescent="0.2">
      <c r="A264" s="53" t="s">
        <v>2060</v>
      </c>
      <c r="B264" s="56">
        <v>31203133534</v>
      </c>
      <c r="C264" s="57">
        <v>40981</v>
      </c>
    </row>
    <row r="265" spans="1:3" x14ac:dyDescent="0.2">
      <c r="A265" s="53" t="s">
        <v>2061</v>
      </c>
      <c r="B265" s="56">
        <v>23812229202</v>
      </c>
      <c r="C265" s="57">
        <v>14236</v>
      </c>
    </row>
    <row r="266" spans="1:3" hidden="1" x14ac:dyDescent="0.2">
      <c r="A266" s="53" t="s">
        <v>2062</v>
      </c>
      <c r="B266" s="56">
        <v>17011240408</v>
      </c>
      <c r="C266" s="57">
        <v>25896</v>
      </c>
    </row>
    <row r="267" spans="1:3" hidden="1" x14ac:dyDescent="0.2">
      <c r="A267" s="53" t="s">
        <v>2063</v>
      </c>
      <c r="B267" s="56">
        <v>15012315575</v>
      </c>
      <c r="C267" s="57">
        <v>18628</v>
      </c>
    </row>
    <row r="268" spans="1:3" hidden="1" x14ac:dyDescent="0.2">
      <c r="A268" s="53" t="s">
        <v>2064</v>
      </c>
      <c r="B268" s="56">
        <v>30911246660</v>
      </c>
      <c r="C268" s="57">
        <v>40141</v>
      </c>
    </row>
    <row r="269" spans="1:3" x14ac:dyDescent="0.2">
      <c r="A269" s="53" t="s">
        <v>2065</v>
      </c>
      <c r="B269" s="56">
        <v>29004115683</v>
      </c>
      <c r="C269" s="57">
        <v>32974</v>
      </c>
    </row>
    <row r="270" spans="1:3" x14ac:dyDescent="0.2">
      <c r="A270" s="53" t="s">
        <v>2066</v>
      </c>
      <c r="B270" s="56">
        <v>40301080159</v>
      </c>
      <c r="C270" s="57">
        <v>37629</v>
      </c>
    </row>
    <row r="271" spans="1:3" x14ac:dyDescent="0.2">
      <c r="A271" s="53" t="s">
        <v>2067</v>
      </c>
      <c r="B271" s="56">
        <v>26906120463</v>
      </c>
      <c r="C271" s="57">
        <v>25366</v>
      </c>
    </row>
    <row r="272" spans="1:3" hidden="1" x14ac:dyDescent="0.2">
      <c r="A272" s="53" t="s">
        <v>2068</v>
      </c>
      <c r="B272" s="56">
        <v>19707199597</v>
      </c>
      <c r="C272" s="57">
        <v>35630</v>
      </c>
    </row>
    <row r="273" spans="1:3" x14ac:dyDescent="0.2">
      <c r="A273" s="53" t="s">
        <v>2069</v>
      </c>
      <c r="B273" s="56">
        <v>40412315274</v>
      </c>
      <c r="C273" s="57">
        <v>38352</v>
      </c>
    </row>
    <row r="274" spans="1:3" x14ac:dyDescent="0.2">
      <c r="A274" s="53" t="s">
        <v>2070</v>
      </c>
      <c r="B274" s="56">
        <v>26209270585</v>
      </c>
      <c r="C274" s="57">
        <v>22916</v>
      </c>
    </row>
    <row r="275" spans="1:3" x14ac:dyDescent="0.2">
      <c r="A275" s="53" t="s">
        <v>2071</v>
      </c>
      <c r="B275" s="56">
        <v>25812210733</v>
      </c>
      <c r="C275" s="57">
        <v>21540</v>
      </c>
    </row>
    <row r="276" spans="1:3" x14ac:dyDescent="0.2">
      <c r="A276" s="53" t="s">
        <v>2072</v>
      </c>
      <c r="B276" s="56">
        <v>28603128287</v>
      </c>
      <c r="C276" s="57">
        <v>31483</v>
      </c>
    </row>
    <row r="277" spans="1:3" hidden="1" x14ac:dyDescent="0.2">
      <c r="A277" s="53" t="s">
        <v>2073</v>
      </c>
      <c r="B277" s="56">
        <v>19711174772</v>
      </c>
      <c r="C277" s="57">
        <v>35751</v>
      </c>
    </row>
    <row r="278" spans="1:3" hidden="1" x14ac:dyDescent="0.2">
      <c r="A278" s="53" t="s">
        <v>2074</v>
      </c>
      <c r="B278" s="56">
        <v>16205306437</v>
      </c>
      <c r="C278" s="57">
        <v>22796</v>
      </c>
    </row>
    <row r="279" spans="1:3" x14ac:dyDescent="0.2">
      <c r="A279" s="53" t="s">
        <v>2075</v>
      </c>
      <c r="B279" s="56">
        <v>26102220963</v>
      </c>
      <c r="C279" s="57">
        <v>22334</v>
      </c>
    </row>
    <row r="280" spans="1:3" x14ac:dyDescent="0.2">
      <c r="A280" s="53" t="s">
        <v>2076</v>
      </c>
      <c r="B280" s="56">
        <v>25204118441</v>
      </c>
      <c r="C280" s="57">
        <v>19095</v>
      </c>
    </row>
    <row r="281" spans="1:3" x14ac:dyDescent="0.2">
      <c r="A281" s="53" t="s">
        <v>2077</v>
      </c>
      <c r="B281" s="56">
        <v>29702139546</v>
      </c>
      <c r="C281" s="57">
        <v>35474</v>
      </c>
    </row>
    <row r="282" spans="1:3" x14ac:dyDescent="0.2">
      <c r="A282" s="53" t="s">
        <v>2078</v>
      </c>
      <c r="B282" s="56">
        <v>24403251817</v>
      </c>
      <c r="C282" s="57">
        <v>16156</v>
      </c>
    </row>
    <row r="283" spans="1:3" hidden="1" x14ac:dyDescent="0.2">
      <c r="A283" s="53" t="s">
        <v>2079</v>
      </c>
      <c r="B283" s="56">
        <v>19312299108</v>
      </c>
      <c r="C283" s="57">
        <v>34332</v>
      </c>
    </row>
    <row r="284" spans="1:3" hidden="1" x14ac:dyDescent="0.2">
      <c r="A284" s="53" t="s">
        <v>2080</v>
      </c>
      <c r="B284" s="56">
        <v>30205309525</v>
      </c>
      <c r="C284" s="57">
        <v>37406</v>
      </c>
    </row>
    <row r="285" spans="1:3" hidden="1" x14ac:dyDescent="0.2">
      <c r="A285" s="53" t="s">
        <v>2081</v>
      </c>
      <c r="B285" s="56">
        <v>13712116874</v>
      </c>
      <c r="C285" s="57">
        <v>13860</v>
      </c>
    </row>
    <row r="286" spans="1:3" hidden="1" x14ac:dyDescent="0.2">
      <c r="A286" s="53" t="s">
        <v>2082</v>
      </c>
      <c r="B286" s="56">
        <v>31206116904</v>
      </c>
      <c r="C286" s="57">
        <v>41071</v>
      </c>
    </row>
    <row r="287" spans="1:3" x14ac:dyDescent="0.2">
      <c r="A287" s="53" t="s">
        <v>2083</v>
      </c>
      <c r="B287" s="56">
        <v>27911105042</v>
      </c>
      <c r="C287" s="57">
        <v>29169</v>
      </c>
    </row>
    <row r="288" spans="1:3" hidden="1" x14ac:dyDescent="0.2">
      <c r="A288" s="53" t="s">
        <v>2084</v>
      </c>
      <c r="B288" s="56">
        <v>16508235710</v>
      </c>
      <c r="C288" s="57">
        <v>23977</v>
      </c>
    </row>
    <row r="289" spans="1:3" x14ac:dyDescent="0.2">
      <c r="A289" s="53" t="s">
        <v>2085</v>
      </c>
      <c r="B289" s="56">
        <v>28010173986</v>
      </c>
      <c r="C289" s="57">
        <v>29511</v>
      </c>
    </row>
    <row r="290" spans="1:3" hidden="1" x14ac:dyDescent="0.2">
      <c r="A290" s="53" t="s">
        <v>2086</v>
      </c>
      <c r="B290" s="56">
        <v>18105269846</v>
      </c>
      <c r="C290" s="57">
        <v>29732</v>
      </c>
    </row>
    <row r="291" spans="1:3" x14ac:dyDescent="0.2">
      <c r="A291" s="53" t="s">
        <v>2087</v>
      </c>
      <c r="B291" s="56">
        <v>29010161974</v>
      </c>
      <c r="C291" s="57">
        <v>33162</v>
      </c>
    </row>
    <row r="292" spans="1:3" hidden="1" x14ac:dyDescent="0.2">
      <c r="A292" s="53" t="s">
        <v>2088</v>
      </c>
      <c r="B292" s="56">
        <v>14608250370</v>
      </c>
      <c r="C292" s="57">
        <v>17039</v>
      </c>
    </row>
    <row r="293" spans="1:3" hidden="1" x14ac:dyDescent="0.2">
      <c r="A293" s="53" t="s">
        <v>2089</v>
      </c>
      <c r="B293" s="56">
        <v>14709224901</v>
      </c>
      <c r="C293" s="57">
        <v>17432</v>
      </c>
    </row>
    <row r="294" spans="1:3" x14ac:dyDescent="0.2">
      <c r="A294" s="53" t="s">
        <v>2090</v>
      </c>
      <c r="B294" s="56">
        <v>27106065049</v>
      </c>
      <c r="C294" s="57">
        <v>26090</v>
      </c>
    </row>
    <row r="295" spans="1:3" x14ac:dyDescent="0.2">
      <c r="A295" s="53" t="s">
        <v>2091</v>
      </c>
      <c r="B295" s="56">
        <v>29903084536</v>
      </c>
      <c r="C295" s="57">
        <v>36227</v>
      </c>
    </row>
    <row r="296" spans="1:3" x14ac:dyDescent="0.2">
      <c r="A296" s="53" t="s">
        <v>2092</v>
      </c>
      <c r="B296" s="56">
        <v>25204219747</v>
      </c>
      <c r="C296" s="57">
        <v>19105</v>
      </c>
    </row>
    <row r="297" spans="1:3" hidden="1" x14ac:dyDescent="0.2">
      <c r="A297" s="53" t="s">
        <v>2093</v>
      </c>
      <c r="B297" s="56">
        <v>18903041316</v>
      </c>
      <c r="C297" s="57">
        <v>32571</v>
      </c>
    </row>
    <row r="298" spans="1:3" hidden="1" x14ac:dyDescent="0.2">
      <c r="A298" s="53" t="s">
        <v>2094</v>
      </c>
      <c r="B298" s="56">
        <v>16603036140</v>
      </c>
      <c r="C298" s="57">
        <v>24169</v>
      </c>
    </row>
    <row r="299" spans="1:3" hidden="1" x14ac:dyDescent="0.2">
      <c r="A299" s="53" t="s">
        <v>2095</v>
      </c>
      <c r="B299" s="56">
        <v>18812054439</v>
      </c>
      <c r="C299" s="57">
        <v>32482</v>
      </c>
    </row>
    <row r="300" spans="1:3" hidden="1" x14ac:dyDescent="0.2">
      <c r="A300" s="53" t="s">
        <v>2096</v>
      </c>
      <c r="B300" s="56">
        <v>18203136056</v>
      </c>
      <c r="C300" s="57">
        <v>30023</v>
      </c>
    </row>
    <row r="301" spans="1:3" x14ac:dyDescent="0.2">
      <c r="A301" s="53" t="s">
        <v>2097</v>
      </c>
      <c r="B301" s="56">
        <v>41009161186</v>
      </c>
      <c r="C301" s="57">
        <v>40437</v>
      </c>
    </row>
    <row r="302" spans="1:3" hidden="1" x14ac:dyDescent="0.2">
      <c r="A302" s="53" t="s">
        <v>2098</v>
      </c>
      <c r="B302" s="56">
        <v>15706048911</v>
      </c>
      <c r="C302" s="57">
        <v>20975</v>
      </c>
    </row>
    <row r="303" spans="1:3" x14ac:dyDescent="0.2">
      <c r="A303" s="53" t="s">
        <v>2099</v>
      </c>
      <c r="B303" s="56">
        <v>41110088869</v>
      </c>
      <c r="C303" s="57">
        <v>40824</v>
      </c>
    </row>
    <row r="304" spans="1:3" x14ac:dyDescent="0.2">
      <c r="A304" s="53" t="s">
        <v>2100</v>
      </c>
      <c r="B304" s="56">
        <v>26506219281</v>
      </c>
      <c r="C304" s="57">
        <v>23914</v>
      </c>
    </row>
    <row r="305" spans="1:3" x14ac:dyDescent="0.2">
      <c r="A305" s="53" t="s">
        <v>2101</v>
      </c>
      <c r="B305" s="56">
        <v>25801169393</v>
      </c>
      <c r="C305" s="57">
        <v>21201</v>
      </c>
    </row>
    <row r="306" spans="1:3" hidden="1" x14ac:dyDescent="0.2">
      <c r="A306" s="53" t="s">
        <v>2102</v>
      </c>
      <c r="B306" s="56">
        <v>16012088939</v>
      </c>
      <c r="C306" s="57">
        <v>22258</v>
      </c>
    </row>
    <row r="307" spans="1:3" x14ac:dyDescent="0.2">
      <c r="A307" s="53" t="s">
        <v>2103</v>
      </c>
      <c r="B307" s="56">
        <v>41106058288</v>
      </c>
      <c r="C307" s="57">
        <v>40699</v>
      </c>
    </row>
    <row r="308" spans="1:3" x14ac:dyDescent="0.2">
      <c r="A308" s="53" t="s">
        <v>2104</v>
      </c>
      <c r="B308" s="56">
        <v>29206182025</v>
      </c>
      <c r="C308" s="57">
        <v>33773</v>
      </c>
    </row>
    <row r="309" spans="1:3" x14ac:dyDescent="0.2">
      <c r="A309" s="53" t="s">
        <v>2105</v>
      </c>
      <c r="B309" s="56">
        <v>27504031821</v>
      </c>
      <c r="C309" s="57">
        <v>27487</v>
      </c>
    </row>
    <row r="310" spans="1:3" x14ac:dyDescent="0.2">
      <c r="A310" s="53" t="s">
        <v>2106</v>
      </c>
      <c r="B310" s="56">
        <v>23604270443</v>
      </c>
      <c r="C310" s="57">
        <v>13267</v>
      </c>
    </row>
    <row r="311" spans="1:3" hidden="1" x14ac:dyDescent="0.2">
      <c r="A311" s="53" t="s">
        <v>2107</v>
      </c>
      <c r="B311" s="56">
        <v>19011019710</v>
      </c>
      <c r="C311" s="57">
        <v>33178</v>
      </c>
    </row>
    <row r="312" spans="1:3" hidden="1" x14ac:dyDescent="0.2">
      <c r="A312" s="53" t="s">
        <v>2108</v>
      </c>
      <c r="B312" s="56">
        <v>13506184177</v>
      </c>
      <c r="C312" s="57">
        <v>12953</v>
      </c>
    </row>
    <row r="313" spans="1:3" x14ac:dyDescent="0.2">
      <c r="A313" s="53" t="s">
        <v>2109</v>
      </c>
      <c r="B313" s="56">
        <v>27701204864</v>
      </c>
      <c r="C313" s="57">
        <v>28145</v>
      </c>
    </row>
    <row r="314" spans="1:3" x14ac:dyDescent="0.2">
      <c r="A314" s="53" t="s">
        <v>2110</v>
      </c>
      <c r="B314" s="56">
        <v>24012290567</v>
      </c>
      <c r="C314" s="57">
        <v>14974</v>
      </c>
    </row>
    <row r="315" spans="1:3" hidden="1" x14ac:dyDescent="0.2">
      <c r="A315" s="53" t="s">
        <v>2111</v>
      </c>
      <c r="B315" s="56">
        <v>18107277636</v>
      </c>
      <c r="C315" s="57">
        <v>29794</v>
      </c>
    </row>
    <row r="316" spans="1:3" hidden="1" x14ac:dyDescent="0.2">
      <c r="A316" s="53" t="s">
        <v>2112</v>
      </c>
      <c r="B316" s="56">
        <v>18010203708</v>
      </c>
      <c r="C316" s="57">
        <v>29514</v>
      </c>
    </row>
    <row r="317" spans="1:3" x14ac:dyDescent="0.2">
      <c r="A317" s="53" t="s">
        <v>2113</v>
      </c>
      <c r="B317" s="56">
        <v>27711260195</v>
      </c>
      <c r="C317" s="57">
        <v>28455</v>
      </c>
    </row>
    <row r="318" spans="1:3" x14ac:dyDescent="0.2">
      <c r="A318" s="53" t="s">
        <v>2114</v>
      </c>
      <c r="B318" s="56">
        <v>41002198444</v>
      </c>
      <c r="C318" s="57">
        <v>40228</v>
      </c>
    </row>
    <row r="319" spans="1:3" hidden="1" x14ac:dyDescent="0.2">
      <c r="A319" s="53" t="s">
        <v>2115</v>
      </c>
      <c r="B319" s="56">
        <v>17302158945</v>
      </c>
      <c r="C319" s="57">
        <v>26710</v>
      </c>
    </row>
    <row r="320" spans="1:3" hidden="1" x14ac:dyDescent="0.2">
      <c r="A320" s="53" t="s">
        <v>2116</v>
      </c>
      <c r="B320" s="56">
        <v>16306256915</v>
      </c>
      <c r="C320" s="57">
        <v>23187</v>
      </c>
    </row>
    <row r="321" spans="1:3" hidden="1" x14ac:dyDescent="0.2">
      <c r="A321" s="53" t="s">
        <v>2117</v>
      </c>
      <c r="B321" s="56">
        <v>19901277553</v>
      </c>
      <c r="C321" s="57">
        <v>36187</v>
      </c>
    </row>
    <row r="322" spans="1:3" x14ac:dyDescent="0.2">
      <c r="A322" s="53" t="s">
        <v>2118</v>
      </c>
      <c r="B322" s="56">
        <v>24709258402</v>
      </c>
      <c r="C322" s="57">
        <v>17435</v>
      </c>
    </row>
    <row r="323" spans="1:3" x14ac:dyDescent="0.2">
      <c r="A323" s="53" t="s">
        <v>2119</v>
      </c>
      <c r="B323" s="56">
        <v>26712016768</v>
      </c>
      <c r="C323" s="57">
        <v>24807</v>
      </c>
    </row>
    <row r="324" spans="1:3" hidden="1" x14ac:dyDescent="0.2">
      <c r="A324" s="53" t="s">
        <v>2120</v>
      </c>
      <c r="B324" s="56">
        <v>18001109420</v>
      </c>
      <c r="C324" s="57">
        <v>29230</v>
      </c>
    </row>
    <row r="325" spans="1:3" x14ac:dyDescent="0.2">
      <c r="A325" s="53" t="s">
        <v>2121</v>
      </c>
      <c r="B325" s="56">
        <v>23701308174</v>
      </c>
      <c r="C325" s="57">
        <v>13545</v>
      </c>
    </row>
    <row r="326" spans="1:3" x14ac:dyDescent="0.2">
      <c r="A326" s="53" t="s">
        <v>2122</v>
      </c>
      <c r="B326" s="56">
        <v>27210143939</v>
      </c>
      <c r="C326" s="57">
        <v>26586</v>
      </c>
    </row>
    <row r="327" spans="1:3" x14ac:dyDescent="0.2">
      <c r="A327" s="53" t="s">
        <v>2123</v>
      </c>
      <c r="B327" s="56">
        <v>26609109682</v>
      </c>
      <c r="C327" s="57">
        <v>24360</v>
      </c>
    </row>
    <row r="328" spans="1:3" hidden="1" x14ac:dyDescent="0.2">
      <c r="A328" s="53" t="s">
        <v>2124</v>
      </c>
      <c r="B328" s="56">
        <v>19010303522</v>
      </c>
      <c r="C328" s="57">
        <v>33176</v>
      </c>
    </row>
    <row r="329" spans="1:3" hidden="1" x14ac:dyDescent="0.2">
      <c r="A329" s="53" t="s">
        <v>2125</v>
      </c>
      <c r="B329" s="56">
        <v>31202168830</v>
      </c>
      <c r="C329" s="57">
        <v>40955</v>
      </c>
    </row>
    <row r="330" spans="1:3" x14ac:dyDescent="0.2">
      <c r="A330" s="53" t="s">
        <v>2126</v>
      </c>
      <c r="B330" s="56">
        <v>24005155342</v>
      </c>
      <c r="C330" s="57">
        <v>14746</v>
      </c>
    </row>
    <row r="331" spans="1:3" hidden="1" x14ac:dyDescent="0.2">
      <c r="A331" s="53" t="s">
        <v>2127</v>
      </c>
      <c r="B331" s="56">
        <v>16502165871</v>
      </c>
      <c r="C331" s="57">
        <v>23789</v>
      </c>
    </row>
    <row r="332" spans="1:3" x14ac:dyDescent="0.2">
      <c r="A332" s="53" t="s">
        <v>2128</v>
      </c>
      <c r="B332" s="56">
        <v>26706253791</v>
      </c>
      <c r="C332" s="57">
        <v>24648</v>
      </c>
    </row>
    <row r="333" spans="1:3" hidden="1" x14ac:dyDescent="0.2">
      <c r="A333" s="53" t="s">
        <v>2129</v>
      </c>
      <c r="B333" s="56">
        <v>17007222962</v>
      </c>
      <c r="C333" s="57">
        <v>25771</v>
      </c>
    </row>
    <row r="334" spans="1:3" x14ac:dyDescent="0.2">
      <c r="A334" s="53" t="s">
        <v>2130</v>
      </c>
      <c r="B334" s="56">
        <v>24305234947</v>
      </c>
      <c r="C334" s="57">
        <v>15849</v>
      </c>
    </row>
    <row r="335" spans="1:3" x14ac:dyDescent="0.2">
      <c r="A335" s="53" t="s">
        <v>2131</v>
      </c>
      <c r="B335" s="56">
        <v>29303041056</v>
      </c>
      <c r="C335" s="57">
        <v>34032</v>
      </c>
    </row>
    <row r="336" spans="1:3" x14ac:dyDescent="0.2">
      <c r="A336" s="53" t="s">
        <v>2132</v>
      </c>
      <c r="B336" s="56">
        <v>27903319967</v>
      </c>
      <c r="C336" s="57">
        <v>28945</v>
      </c>
    </row>
    <row r="337" spans="1:3" x14ac:dyDescent="0.2">
      <c r="A337" s="53" t="s">
        <v>2133</v>
      </c>
      <c r="B337" s="56">
        <v>24405059430</v>
      </c>
      <c r="C337" s="57">
        <v>16197</v>
      </c>
    </row>
    <row r="338" spans="1:3" hidden="1" x14ac:dyDescent="0.2">
      <c r="A338" s="53" t="s">
        <v>2134</v>
      </c>
      <c r="B338" s="56">
        <v>15207067304</v>
      </c>
      <c r="C338" s="57">
        <v>19181</v>
      </c>
    </row>
    <row r="339" spans="1:3" hidden="1" x14ac:dyDescent="0.2">
      <c r="A339" s="53" t="s">
        <v>2135</v>
      </c>
      <c r="B339" s="56">
        <v>14309135146</v>
      </c>
      <c r="C339" s="57">
        <v>15962</v>
      </c>
    </row>
    <row r="340" spans="1:3" hidden="1" x14ac:dyDescent="0.2">
      <c r="A340" s="53" t="s">
        <v>2136</v>
      </c>
      <c r="B340" s="56">
        <v>30901319002</v>
      </c>
      <c r="C340" s="57">
        <v>39844</v>
      </c>
    </row>
    <row r="341" spans="1:3" x14ac:dyDescent="0.2">
      <c r="A341" s="53" t="s">
        <v>2137</v>
      </c>
      <c r="B341" s="56">
        <v>26905246944</v>
      </c>
      <c r="C341" s="57">
        <v>25347</v>
      </c>
    </row>
    <row r="342" spans="1:3" x14ac:dyDescent="0.2">
      <c r="A342" s="53" t="s">
        <v>2138</v>
      </c>
      <c r="B342" s="56">
        <v>24401235774</v>
      </c>
      <c r="C342" s="57">
        <v>16094</v>
      </c>
    </row>
    <row r="343" spans="1:3" hidden="1" x14ac:dyDescent="0.2">
      <c r="A343" s="53" t="s">
        <v>2139</v>
      </c>
      <c r="B343" s="56">
        <v>18505304931</v>
      </c>
      <c r="C343" s="57">
        <v>31197</v>
      </c>
    </row>
    <row r="344" spans="1:3" x14ac:dyDescent="0.2">
      <c r="A344" s="53" t="s">
        <v>2140</v>
      </c>
      <c r="B344" s="56">
        <v>26305025348</v>
      </c>
      <c r="C344" s="57">
        <v>23133</v>
      </c>
    </row>
    <row r="345" spans="1:3" x14ac:dyDescent="0.2">
      <c r="A345" s="53" t="s">
        <v>2141</v>
      </c>
      <c r="B345" s="56">
        <v>26806134524</v>
      </c>
      <c r="C345" s="57">
        <v>25002</v>
      </c>
    </row>
    <row r="346" spans="1:3" x14ac:dyDescent="0.2">
      <c r="A346" s="53" t="s">
        <v>2142</v>
      </c>
      <c r="B346" s="56">
        <v>27909216635</v>
      </c>
      <c r="C346" s="57">
        <v>29119</v>
      </c>
    </row>
    <row r="347" spans="1:3" x14ac:dyDescent="0.2">
      <c r="A347" s="53" t="s">
        <v>2143</v>
      </c>
      <c r="B347" s="56">
        <v>27512269444</v>
      </c>
      <c r="C347" s="57">
        <v>27754</v>
      </c>
    </row>
    <row r="348" spans="1:3" hidden="1" x14ac:dyDescent="0.2">
      <c r="A348" s="53" t="s">
        <v>2144</v>
      </c>
      <c r="B348" s="56">
        <v>30907026060</v>
      </c>
      <c r="C348" s="57">
        <v>39996</v>
      </c>
    </row>
    <row r="349" spans="1:3" hidden="1" x14ac:dyDescent="0.2">
      <c r="A349" s="53" t="s">
        <v>2145</v>
      </c>
      <c r="B349" s="56">
        <v>13606087280</v>
      </c>
      <c r="C349" s="57">
        <v>13309</v>
      </c>
    </row>
    <row r="350" spans="1:3" hidden="1" x14ac:dyDescent="0.2">
      <c r="A350" s="53" t="s">
        <v>2146</v>
      </c>
      <c r="B350" s="56">
        <v>14405097630</v>
      </c>
      <c r="C350" s="57">
        <v>16201</v>
      </c>
    </row>
    <row r="351" spans="1:3" x14ac:dyDescent="0.2">
      <c r="A351" s="53" t="s">
        <v>2147</v>
      </c>
      <c r="B351" s="56">
        <v>28903104529</v>
      </c>
      <c r="C351" s="57">
        <v>32577</v>
      </c>
    </row>
    <row r="352" spans="1:3" hidden="1" x14ac:dyDescent="0.2">
      <c r="A352" s="53" t="s">
        <v>2148</v>
      </c>
      <c r="B352" s="56">
        <v>18108249272</v>
      </c>
      <c r="C352" s="57">
        <v>29822</v>
      </c>
    </row>
    <row r="353" spans="1:3" hidden="1" x14ac:dyDescent="0.2">
      <c r="A353" s="53" t="s">
        <v>2149</v>
      </c>
      <c r="B353" s="56">
        <v>17512283938</v>
      </c>
      <c r="C353" s="57">
        <v>27756</v>
      </c>
    </row>
    <row r="354" spans="1:3" hidden="1" x14ac:dyDescent="0.2">
      <c r="A354" s="53" t="s">
        <v>2150</v>
      </c>
      <c r="B354" s="56">
        <v>13803206011</v>
      </c>
      <c r="C354" s="57">
        <v>13959</v>
      </c>
    </row>
    <row r="355" spans="1:3" hidden="1" x14ac:dyDescent="0.2">
      <c r="A355" s="53" t="s">
        <v>2151</v>
      </c>
      <c r="B355" s="56">
        <v>19409021034</v>
      </c>
      <c r="C355" s="57">
        <v>34579</v>
      </c>
    </row>
    <row r="356" spans="1:3" x14ac:dyDescent="0.2">
      <c r="A356" s="53" t="s">
        <v>2152</v>
      </c>
      <c r="B356" s="56">
        <v>29912056352</v>
      </c>
      <c r="C356" s="57">
        <v>36499</v>
      </c>
    </row>
    <row r="357" spans="1:3" x14ac:dyDescent="0.2">
      <c r="A357" s="53" t="s">
        <v>2153</v>
      </c>
      <c r="B357" s="56">
        <v>23612253844</v>
      </c>
      <c r="C357" s="57">
        <v>13509</v>
      </c>
    </row>
    <row r="358" spans="1:3" x14ac:dyDescent="0.2">
      <c r="A358" s="53" t="s">
        <v>2154</v>
      </c>
      <c r="B358" s="56">
        <v>27101053682</v>
      </c>
      <c r="C358" s="57">
        <v>25938</v>
      </c>
    </row>
    <row r="359" spans="1:3" x14ac:dyDescent="0.2">
      <c r="A359" s="53" t="s">
        <v>2155</v>
      </c>
      <c r="B359" s="56">
        <v>40305230436</v>
      </c>
      <c r="C359" s="57">
        <v>37764</v>
      </c>
    </row>
    <row r="360" spans="1:3" x14ac:dyDescent="0.2">
      <c r="A360" s="53" t="s">
        <v>2156</v>
      </c>
      <c r="B360" s="56">
        <v>25505241378</v>
      </c>
      <c r="C360" s="57">
        <v>20233</v>
      </c>
    </row>
    <row r="361" spans="1:3" x14ac:dyDescent="0.2">
      <c r="A361" s="53" t="s">
        <v>2157</v>
      </c>
      <c r="B361" s="56">
        <v>23411271198</v>
      </c>
      <c r="C361" s="57">
        <v>12750</v>
      </c>
    </row>
    <row r="362" spans="1:3" hidden="1" x14ac:dyDescent="0.2">
      <c r="A362" s="53" t="s">
        <v>2158</v>
      </c>
      <c r="B362" s="56">
        <v>19507059386</v>
      </c>
      <c r="C362" s="57">
        <v>34885</v>
      </c>
    </row>
    <row r="363" spans="1:3" hidden="1" x14ac:dyDescent="0.2">
      <c r="A363" s="53" t="s">
        <v>2159</v>
      </c>
      <c r="B363" s="56">
        <v>14109043643</v>
      </c>
      <c r="C363" s="57">
        <v>15223</v>
      </c>
    </row>
    <row r="364" spans="1:3" hidden="1" x14ac:dyDescent="0.2">
      <c r="A364" s="53" t="s">
        <v>2160</v>
      </c>
      <c r="B364" s="56">
        <v>18412158932</v>
      </c>
      <c r="C364" s="57">
        <v>31031</v>
      </c>
    </row>
    <row r="365" spans="1:3" hidden="1" x14ac:dyDescent="0.2">
      <c r="A365" s="53" t="s">
        <v>2161</v>
      </c>
      <c r="B365" s="56">
        <v>18109289150</v>
      </c>
      <c r="C365" s="57">
        <v>29857</v>
      </c>
    </row>
    <row r="366" spans="1:3" hidden="1" x14ac:dyDescent="0.2">
      <c r="A366" s="53" t="s">
        <v>2162</v>
      </c>
      <c r="B366" s="56">
        <v>14406077909</v>
      </c>
      <c r="C366" s="57">
        <v>16230</v>
      </c>
    </row>
    <row r="367" spans="1:3" hidden="1" x14ac:dyDescent="0.2">
      <c r="A367" s="53" t="s">
        <v>2163</v>
      </c>
      <c r="B367" s="56">
        <v>15506066469</v>
      </c>
      <c r="C367" s="57">
        <v>20246</v>
      </c>
    </row>
    <row r="368" spans="1:3" hidden="1" x14ac:dyDescent="0.2">
      <c r="A368" s="53" t="s">
        <v>2164</v>
      </c>
      <c r="B368" s="56">
        <v>13609125091</v>
      </c>
      <c r="C368" s="57">
        <v>13405</v>
      </c>
    </row>
    <row r="369" spans="1:3" hidden="1" x14ac:dyDescent="0.2">
      <c r="A369" s="53" t="s">
        <v>2165</v>
      </c>
      <c r="B369" s="56">
        <v>14302217870</v>
      </c>
      <c r="C369" s="57">
        <v>15758</v>
      </c>
    </row>
    <row r="370" spans="1:3" hidden="1" x14ac:dyDescent="0.2">
      <c r="A370" s="53" t="s">
        <v>2166</v>
      </c>
      <c r="B370" s="56">
        <v>30802297200</v>
      </c>
      <c r="C370" s="57">
        <v>39507</v>
      </c>
    </row>
    <row r="371" spans="1:3" hidden="1" x14ac:dyDescent="0.2">
      <c r="A371" s="53" t="s">
        <v>2167</v>
      </c>
      <c r="B371" s="56">
        <v>15901265845</v>
      </c>
      <c r="C371" s="57">
        <v>21576</v>
      </c>
    </row>
    <row r="372" spans="1:3" x14ac:dyDescent="0.2">
      <c r="A372" s="53" t="s">
        <v>2168</v>
      </c>
      <c r="B372" s="56">
        <v>25003245378</v>
      </c>
      <c r="C372" s="57">
        <v>18346</v>
      </c>
    </row>
    <row r="373" spans="1:3" x14ac:dyDescent="0.2">
      <c r="A373" s="53" t="s">
        <v>2169</v>
      </c>
      <c r="B373" s="56">
        <v>40007123811</v>
      </c>
      <c r="C373" s="57">
        <v>36719</v>
      </c>
    </row>
    <row r="374" spans="1:3" hidden="1" x14ac:dyDescent="0.2">
      <c r="A374" s="53" t="s">
        <v>2170</v>
      </c>
      <c r="B374" s="56">
        <v>17203217407</v>
      </c>
      <c r="C374" s="57">
        <v>26379</v>
      </c>
    </row>
    <row r="375" spans="1:3" hidden="1" x14ac:dyDescent="0.2">
      <c r="A375" s="53" t="s">
        <v>2171</v>
      </c>
      <c r="B375" s="56">
        <v>30204111062</v>
      </c>
      <c r="C375" s="57">
        <v>37357</v>
      </c>
    </row>
    <row r="376" spans="1:3" x14ac:dyDescent="0.2">
      <c r="A376" s="53" t="s">
        <v>2172</v>
      </c>
      <c r="B376" s="56">
        <v>40803258821</v>
      </c>
      <c r="C376" s="57">
        <v>39532</v>
      </c>
    </row>
    <row r="377" spans="1:3" hidden="1" x14ac:dyDescent="0.2">
      <c r="A377" s="53" t="s">
        <v>2173</v>
      </c>
      <c r="B377" s="56">
        <v>30110217678</v>
      </c>
      <c r="C377" s="57">
        <v>37185</v>
      </c>
    </row>
    <row r="378" spans="1:3" hidden="1" x14ac:dyDescent="0.2">
      <c r="A378" s="53" t="s">
        <v>2174</v>
      </c>
      <c r="B378" s="56">
        <v>16104138330</v>
      </c>
      <c r="C378" s="57">
        <v>22384</v>
      </c>
    </row>
    <row r="379" spans="1:3" hidden="1" x14ac:dyDescent="0.2">
      <c r="A379" s="53" t="s">
        <v>2175</v>
      </c>
      <c r="B379" s="56">
        <v>14205160687</v>
      </c>
      <c r="C379" s="57">
        <v>15477</v>
      </c>
    </row>
    <row r="380" spans="1:3" x14ac:dyDescent="0.2">
      <c r="A380" s="53" t="s">
        <v>2176</v>
      </c>
      <c r="B380" s="56">
        <v>24906247604</v>
      </c>
      <c r="C380" s="57">
        <v>18073</v>
      </c>
    </row>
    <row r="381" spans="1:3" hidden="1" x14ac:dyDescent="0.2">
      <c r="A381" s="53" t="s">
        <v>2177</v>
      </c>
      <c r="B381" s="56">
        <v>30309289527</v>
      </c>
      <c r="C381" s="57">
        <v>37892</v>
      </c>
    </row>
    <row r="382" spans="1:3" x14ac:dyDescent="0.2">
      <c r="A382" s="53" t="s">
        <v>2178</v>
      </c>
      <c r="B382" s="56">
        <v>25609067852</v>
      </c>
      <c r="C382" s="57">
        <v>20704</v>
      </c>
    </row>
    <row r="383" spans="1:3" x14ac:dyDescent="0.2">
      <c r="A383" s="53" t="s">
        <v>2179</v>
      </c>
      <c r="B383" s="56">
        <v>28902270025</v>
      </c>
      <c r="C383" s="57">
        <v>32566</v>
      </c>
    </row>
    <row r="384" spans="1:3" hidden="1" x14ac:dyDescent="0.2">
      <c r="A384" s="53" t="s">
        <v>2180</v>
      </c>
      <c r="B384" s="56">
        <v>30401148160</v>
      </c>
      <c r="C384" s="57">
        <v>38000</v>
      </c>
    </row>
    <row r="385" spans="1:3" x14ac:dyDescent="0.2">
      <c r="A385" s="53" t="s">
        <v>2181</v>
      </c>
      <c r="B385" s="56">
        <v>41012091000</v>
      </c>
      <c r="C385" s="57">
        <v>40521</v>
      </c>
    </row>
    <row r="386" spans="1:3" x14ac:dyDescent="0.2">
      <c r="A386" s="53" t="s">
        <v>2182</v>
      </c>
      <c r="B386" s="56">
        <v>26503140729</v>
      </c>
      <c r="C386" s="57">
        <v>23815</v>
      </c>
    </row>
    <row r="387" spans="1:3" x14ac:dyDescent="0.2">
      <c r="A387" s="53" t="s">
        <v>2183</v>
      </c>
      <c r="B387" s="56">
        <v>23811047026</v>
      </c>
      <c r="C387" s="57">
        <v>14188</v>
      </c>
    </row>
    <row r="388" spans="1:3" x14ac:dyDescent="0.2">
      <c r="A388" s="53" t="s">
        <v>2184</v>
      </c>
      <c r="B388" s="56">
        <v>40405149276</v>
      </c>
      <c r="C388" s="57">
        <v>38121</v>
      </c>
    </row>
    <row r="389" spans="1:3" x14ac:dyDescent="0.2">
      <c r="A389" s="53" t="s">
        <v>2185</v>
      </c>
      <c r="B389" s="56">
        <v>28804244947</v>
      </c>
      <c r="C389" s="57">
        <v>32257</v>
      </c>
    </row>
    <row r="390" spans="1:3" hidden="1" x14ac:dyDescent="0.2">
      <c r="A390" s="53" t="s">
        <v>2186</v>
      </c>
      <c r="B390" s="56">
        <v>19411301912</v>
      </c>
      <c r="C390" s="57">
        <v>34668</v>
      </c>
    </row>
    <row r="391" spans="1:3" hidden="1" x14ac:dyDescent="0.2">
      <c r="A391" s="53" t="s">
        <v>2187</v>
      </c>
      <c r="B391" s="56">
        <v>30702112233</v>
      </c>
      <c r="C391" s="57">
        <v>39124</v>
      </c>
    </row>
    <row r="392" spans="1:3" x14ac:dyDescent="0.2">
      <c r="A392" s="53" t="s">
        <v>2188</v>
      </c>
      <c r="B392" s="56">
        <v>26610238187</v>
      </c>
      <c r="C392" s="57">
        <v>24403</v>
      </c>
    </row>
    <row r="393" spans="1:3" hidden="1" x14ac:dyDescent="0.2">
      <c r="A393" s="53" t="s">
        <v>2189</v>
      </c>
      <c r="B393" s="56">
        <v>13504105937</v>
      </c>
      <c r="C393" s="57">
        <v>12884</v>
      </c>
    </row>
    <row r="394" spans="1:3" x14ac:dyDescent="0.2">
      <c r="A394" s="53" t="s">
        <v>2190</v>
      </c>
      <c r="B394" s="56">
        <v>27703135111</v>
      </c>
      <c r="C394" s="57">
        <v>28197</v>
      </c>
    </row>
    <row r="395" spans="1:3" x14ac:dyDescent="0.2">
      <c r="A395" s="53" t="s">
        <v>2191</v>
      </c>
      <c r="B395" s="56">
        <v>27804222170</v>
      </c>
      <c r="C395" s="57">
        <v>28602</v>
      </c>
    </row>
    <row r="396" spans="1:3" x14ac:dyDescent="0.2">
      <c r="A396" s="53" t="s">
        <v>2192</v>
      </c>
      <c r="B396" s="56">
        <v>27605055714</v>
      </c>
      <c r="C396" s="57">
        <v>27885</v>
      </c>
    </row>
    <row r="397" spans="1:3" x14ac:dyDescent="0.2">
      <c r="A397" s="53" t="s">
        <v>2193</v>
      </c>
      <c r="B397" s="56">
        <v>24706300329</v>
      </c>
      <c r="C397" s="57">
        <v>17348</v>
      </c>
    </row>
    <row r="398" spans="1:3" x14ac:dyDescent="0.2">
      <c r="A398" s="53" t="s">
        <v>2194</v>
      </c>
      <c r="B398" s="56">
        <v>27801134833</v>
      </c>
      <c r="C398" s="57">
        <v>28503</v>
      </c>
    </row>
    <row r="399" spans="1:3" hidden="1" x14ac:dyDescent="0.2">
      <c r="A399" s="53" t="s">
        <v>2195</v>
      </c>
      <c r="B399" s="56">
        <v>19512150018</v>
      </c>
      <c r="C399" s="57">
        <v>35048</v>
      </c>
    </row>
    <row r="400" spans="1:3" hidden="1" x14ac:dyDescent="0.2">
      <c r="A400" s="53" t="s">
        <v>2196</v>
      </c>
      <c r="B400" s="56">
        <v>16010166426</v>
      </c>
      <c r="C400" s="57">
        <v>22205</v>
      </c>
    </row>
    <row r="401" spans="1:3" x14ac:dyDescent="0.2">
      <c r="A401" s="53" t="s">
        <v>2197</v>
      </c>
      <c r="B401" s="56">
        <v>27409208834</v>
      </c>
      <c r="C401" s="57">
        <v>27292</v>
      </c>
    </row>
    <row r="402" spans="1:3" hidden="1" x14ac:dyDescent="0.2">
      <c r="A402" s="53" t="s">
        <v>2198</v>
      </c>
      <c r="B402" s="56">
        <v>16608312210</v>
      </c>
      <c r="C402" s="57">
        <v>24350</v>
      </c>
    </row>
    <row r="403" spans="1:3" hidden="1" x14ac:dyDescent="0.2">
      <c r="A403" s="53" t="s">
        <v>2199</v>
      </c>
      <c r="B403" s="56">
        <v>17810210630</v>
      </c>
      <c r="C403" s="57">
        <v>28784</v>
      </c>
    </row>
    <row r="404" spans="1:3" hidden="1" x14ac:dyDescent="0.2">
      <c r="A404" s="53" t="s">
        <v>2200</v>
      </c>
      <c r="B404" s="56">
        <v>30206147044</v>
      </c>
      <c r="C404" s="57">
        <v>37421</v>
      </c>
    </row>
    <row r="405" spans="1:3" hidden="1" x14ac:dyDescent="0.2">
      <c r="A405" s="53" t="s">
        <v>1883</v>
      </c>
      <c r="B405" s="56">
        <v>16912038790</v>
      </c>
      <c r="C405" s="57">
        <v>25540</v>
      </c>
    </row>
    <row r="406" spans="1:3" x14ac:dyDescent="0.2">
      <c r="A406" s="53" t="s">
        <v>2201</v>
      </c>
      <c r="B406" s="56">
        <v>41309262596</v>
      </c>
      <c r="C406" s="57">
        <v>41543</v>
      </c>
    </row>
    <row r="407" spans="1:3" x14ac:dyDescent="0.2">
      <c r="A407" s="53" t="s">
        <v>2202</v>
      </c>
      <c r="B407" s="56">
        <v>24206059306</v>
      </c>
      <c r="C407" s="57">
        <v>15497</v>
      </c>
    </row>
    <row r="408" spans="1:3" x14ac:dyDescent="0.2">
      <c r="A408" s="53" t="s">
        <v>2203</v>
      </c>
      <c r="B408" s="56">
        <v>40201264665</v>
      </c>
      <c r="C408" s="57">
        <v>37282</v>
      </c>
    </row>
    <row r="409" spans="1:3" hidden="1" x14ac:dyDescent="0.2">
      <c r="A409" s="53" t="s">
        <v>2204</v>
      </c>
      <c r="B409" s="56">
        <v>13510112366</v>
      </c>
      <c r="C409" s="57">
        <v>13068</v>
      </c>
    </row>
    <row r="410" spans="1:3" x14ac:dyDescent="0.2">
      <c r="A410" s="53" t="s">
        <v>2205</v>
      </c>
      <c r="B410" s="56">
        <v>26701194273</v>
      </c>
      <c r="C410" s="57">
        <v>24491</v>
      </c>
    </row>
    <row r="411" spans="1:3" hidden="1" x14ac:dyDescent="0.2">
      <c r="A411" s="53" t="s">
        <v>2206</v>
      </c>
      <c r="B411" s="56">
        <v>19809308458</v>
      </c>
      <c r="C411" s="57">
        <v>36068</v>
      </c>
    </row>
    <row r="412" spans="1:3" hidden="1" x14ac:dyDescent="0.2">
      <c r="A412" s="53" t="s">
        <v>2207</v>
      </c>
      <c r="B412" s="56">
        <v>15907231147</v>
      </c>
      <c r="C412" s="57">
        <v>21754</v>
      </c>
    </row>
    <row r="413" spans="1:3" x14ac:dyDescent="0.2">
      <c r="A413" s="53" t="s">
        <v>2208</v>
      </c>
      <c r="B413" s="56">
        <v>28703236724</v>
      </c>
      <c r="C413" s="57">
        <v>31859</v>
      </c>
    </row>
    <row r="414" spans="1:3" x14ac:dyDescent="0.2">
      <c r="A414" s="53" t="s">
        <v>2209</v>
      </c>
      <c r="B414" s="56">
        <v>29101280902</v>
      </c>
      <c r="C414" s="57">
        <v>33266</v>
      </c>
    </row>
    <row r="415" spans="1:3" hidden="1" x14ac:dyDescent="0.2">
      <c r="A415" s="53" t="s">
        <v>2210</v>
      </c>
      <c r="B415" s="56">
        <v>17212192393</v>
      </c>
      <c r="C415" s="57">
        <v>26652</v>
      </c>
    </row>
    <row r="416" spans="1:3" hidden="1" x14ac:dyDescent="0.2">
      <c r="A416" s="53" t="s">
        <v>2211</v>
      </c>
      <c r="B416" s="56">
        <v>30511048243</v>
      </c>
      <c r="C416" s="57">
        <v>38660</v>
      </c>
    </row>
    <row r="417" spans="1:3" hidden="1" x14ac:dyDescent="0.2">
      <c r="A417" s="53" t="s">
        <v>2212</v>
      </c>
      <c r="B417" s="56">
        <v>18305175283</v>
      </c>
      <c r="C417" s="57">
        <v>30453</v>
      </c>
    </row>
    <row r="418" spans="1:3" x14ac:dyDescent="0.2">
      <c r="A418" s="53" t="s">
        <v>2213</v>
      </c>
      <c r="B418" s="56">
        <v>29602296935</v>
      </c>
      <c r="C418" s="57">
        <v>35124</v>
      </c>
    </row>
    <row r="419" spans="1:3" hidden="1" x14ac:dyDescent="0.2">
      <c r="A419" s="53" t="s">
        <v>2214</v>
      </c>
      <c r="B419" s="56">
        <v>14903214716</v>
      </c>
      <c r="C419" s="57">
        <v>17978</v>
      </c>
    </row>
    <row r="420" spans="1:3" hidden="1" x14ac:dyDescent="0.2">
      <c r="A420" s="53" t="s">
        <v>2215</v>
      </c>
      <c r="B420" s="56">
        <v>18211124695</v>
      </c>
      <c r="C420" s="57">
        <v>30267</v>
      </c>
    </row>
    <row r="421" spans="1:3" hidden="1" x14ac:dyDescent="0.2">
      <c r="A421" s="53" t="s">
        <v>2216</v>
      </c>
      <c r="B421" s="56">
        <v>18108197409</v>
      </c>
      <c r="C421" s="57">
        <v>29817</v>
      </c>
    </row>
    <row r="422" spans="1:3" hidden="1" x14ac:dyDescent="0.2">
      <c r="A422" s="53" t="s">
        <v>2217</v>
      </c>
      <c r="B422" s="56">
        <v>17608188176</v>
      </c>
      <c r="C422" s="57">
        <v>27990</v>
      </c>
    </row>
    <row r="423" spans="1:3" x14ac:dyDescent="0.2">
      <c r="A423" s="53" t="s">
        <v>2218</v>
      </c>
      <c r="B423" s="56">
        <v>25511062243</v>
      </c>
      <c r="C423" s="57">
        <v>20399</v>
      </c>
    </row>
    <row r="424" spans="1:3" hidden="1" x14ac:dyDescent="0.2">
      <c r="A424" s="53" t="s">
        <v>2219</v>
      </c>
      <c r="B424" s="56">
        <v>31301286522</v>
      </c>
      <c r="C424" s="57">
        <v>41302</v>
      </c>
    </row>
    <row r="425" spans="1:3" x14ac:dyDescent="0.2">
      <c r="A425" s="53" t="s">
        <v>2220</v>
      </c>
      <c r="B425" s="56">
        <v>26304128164</v>
      </c>
      <c r="C425" s="57">
        <v>23113</v>
      </c>
    </row>
    <row r="426" spans="1:3" x14ac:dyDescent="0.2">
      <c r="A426" s="53" t="s">
        <v>2221</v>
      </c>
      <c r="B426" s="56">
        <v>27812074760</v>
      </c>
      <c r="C426" s="57">
        <v>28831</v>
      </c>
    </row>
    <row r="427" spans="1:3" hidden="1" x14ac:dyDescent="0.2">
      <c r="A427" s="53" t="s">
        <v>2222</v>
      </c>
      <c r="B427" s="56">
        <v>31212172846</v>
      </c>
      <c r="C427" s="57">
        <v>41260</v>
      </c>
    </row>
    <row r="428" spans="1:3" hidden="1" x14ac:dyDescent="0.2">
      <c r="A428" s="53" t="s">
        <v>2223</v>
      </c>
      <c r="B428" s="56">
        <v>16102090146</v>
      </c>
      <c r="C428" s="57">
        <v>22321</v>
      </c>
    </row>
    <row r="429" spans="1:3" hidden="1" x14ac:dyDescent="0.2">
      <c r="A429" s="53" t="s">
        <v>2224</v>
      </c>
      <c r="B429" s="56">
        <v>18303248169</v>
      </c>
      <c r="C429" s="57">
        <v>30399</v>
      </c>
    </row>
    <row r="430" spans="1:3" hidden="1" x14ac:dyDescent="0.2">
      <c r="A430" s="53" t="s">
        <v>2225</v>
      </c>
      <c r="B430" s="56">
        <v>30007241694</v>
      </c>
      <c r="C430" s="57">
        <v>36731</v>
      </c>
    </row>
    <row r="431" spans="1:3" hidden="1" x14ac:dyDescent="0.2">
      <c r="A431" s="53" t="s">
        <v>2226</v>
      </c>
      <c r="B431" s="56">
        <v>13903315205</v>
      </c>
      <c r="C431" s="57">
        <v>14335</v>
      </c>
    </row>
    <row r="432" spans="1:3" x14ac:dyDescent="0.2">
      <c r="A432" s="53" t="s">
        <v>2227</v>
      </c>
      <c r="B432" s="56">
        <v>40206291264</v>
      </c>
      <c r="C432" s="57">
        <v>37436</v>
      </c>
    </row>
    <row r="433" spans="1:3" x14ac:dyDescent="0.2">
      <c r="A433" s="53" t="s">
        <v>2228</v>
      </c>
      <c r="B433" s="56">
        <v>40811295007</v>
      </c>
      <c r="C433" s="57">
        <v>39781</v>
      </c>
    </row>
    <row r="434" spans="1:3" hidden="1" x14ac:dyDescent="0.2">
      <c r="A434" s="53" t="s">
        <v>2229</v>
      </c>
      <c r="B434" s="56">
        <v>13303250226</v>
      </c>
      <c r="C434" s="57">
        <v>12138</v>
      </c>
    </row>
    <row r="435" spans="1:3" x14ac:dyDescent="0.2">
      <c r="A435" s="53" t="s">
        <v>2230</v>
      </c>
      <c r="B435" s="56">
        <v>25606158681</v>
      </c>
      <c r="C435" s="57">
        <v>20621</v>
      </c>
    </row>
    <row r="436" spans="1:3" hidden="1" x14ac:dyDescent="0.2">
      <c r="A436" s="53" t="s">
        <v>2231</v>
      </c>
      <c r="B436" s="56">
        <v>17504137132</v>
      </c>
      <c r="C436" s="57">
        <v>27497</v>
      </c>
    </row>
    <row r="437" spans="1:3" hidden="1" x14ac:dyDescent="0.2">
      <c r="A437" s="53" t="s">
        <v>2232</v>
      </c>
      <c r="B437" s="56">
        <v>18805292439</v>
      </c>
      <c r="C437" s="57">
        <v>32292</v>
      </c>
    </row>
    <row r="438" spans="1:3" hidden="1" x14ac:dyDescent="0.2">
      <c r="A438" s="53" t="s">
        <v>2233</v>
      </c>
      <c r="B438" s="56">
        <v>14904229551</v>
      </c>
      <c r="C438" s="57">
        <v>18010</v>
      </c>
    </row>
    <row r="439" spans="1:3" x14ac:dyDescent="0.2">
      <c r="A439" s="53" t="s">
        <v>2234</v>
      </c>
      <c r="B439" s="56">
        <v>23606309952</v>
      </c>
      <c r="C439" s="57">
        <v>13331</v>
      </c>
    </row>
    <row r="440" spans="1:3" x14ac:dyDescent="0.2">
      <c r="A440" s="53" t="s">
        <v>2235</v>
      </c>
      <c r="B440" s="56">
        <v>23612197482</v>
      </c>
      <c r="C440" s="57">
        <v>13503</v>
      </c>
    </row>
    <row r="441" spans="1:3" x14ac:dyDescent="0.2">
      <c r="A441" s="53" t="s">
        <v>2236</v>
      </c>
      <c r="B441" s="56">
        <v>24805116316</v>
      </c>
      <c r="C441" s="57">
        <v>17664</v>
      </c>
    </row>
    <row r="442" spans="1:3" hidden="1" x14ac:dyDescent="0.2">
      <c r="A442" s="53" t="s">
        <v>845</v>
      </c>
      <c r="B442" s="56">
        <v>14010189338</v>
      </c>
      <c r="C442" s="57">
        <v>14902</v>
      </c>
    </row>
    <row r="443" spans="1:3" x14ac:dyDescent="0.2">
      <c r="A443" s="53" t="s">
        <v>2237</v>
      </c>
      <c r="B443" s="56">
        <v>24212184957</v>
      </c>
      <c r="C443" s="57">
        <v>15693</v>
      </c>
    </row>
    <row r="444" spans="1:3" x14ac:dyDescent="0.2">
      <c r="A444" s="53" t="s">
        <v>2238</v>
      </c>
      <c r="B444" s="56">
        <v>41303192548</v>
      </c>
      <c r="C444" s="57">
        <v>41352</v>
      </c>
    </row>
    <row r="445" spans="1:3" x14ac:dyDescent="0.2">
      <c r="A445" s="53" t="s">
        <v>2239</v>
      </c>
      <c r="B445" s="56">
        <v>40004059484</v>
      </c>
      <c r="C445" s="57">
        <v>36621</v>
      </c>
    </row>
    <row r="446" spans="1:3" x14ac:dyDescent="0.2">
      <c r="A446" s="53" t="s">
        <v>2240</v>
      </c>
      <c r="B446" s="56">
        <v>25204150927</v>
      </c>
      <c r="C446" s="57">
        <v>19099</v>
      </c>
    </row>
    <row r="447" spans="1:3" hidden="1" x14ac:dyDescent="0.2">
      <c r="A447" s="53" t="s">
        <v>2241</v>
      </c>
      <c r="B447" s="56">
        <v>15309011474</v>
      </c>
      <c r="C447" s="57">
        <v>19603</v>
      </c>
    </row>
    <row r="448" spans="1:3" x14ac:dyDescent="0.2">
      <c r="A448" s="53" t="s">
        <v>2242</v>
      </c>
      <c r="B448" s="56">
        <v>24107317816</v>
      </c>
      <c r="C448" s="57">
        <v>15188</v>
      </c>
    </row>
    <row r="449" spans="1:3" hidden="1" x14ac:dyDescent="0.2">
      <c r="A449" s="53" t="s">
        <v>2243</v>
      </c>
      <c r="B449" s="56">
        <v>19005220530</v>
      </c>
      <c r="C449" s="57">
        <v>33015</v>
      </c>
    </row>
    <row r="450" spans="1:3" x14ac:dyDescent="0.2">
      <c r="A450" s="53" t="s">
        <v>2244</v>
      </c>
      <c r="B450" s="56">
        <v>40709277232</v>
      </c>
      <c r="C450" s="57">
        <v>39352</v>
      </c>
    </row>
    <row r="451" spans="1:3" x14ac:dyDescent="0.2">
      <c r="A451" s="53" t="s">
        <v>2245</v>
      </c>
      <c r="B451" s="56">
        <v>29809114103</v>
      </c>
      <c r="C451" s="57">
        <v>36049</v>
      </c>
    </row>
    <row r="452" spans="1:3" hidden="1" x14ac:dyDescent="0.2">
      <c r="A452" s="53" t="s">
        <v>2246</v>
      </c>
      <c r="B452" s="56">
        <v>13308168794</v>
      </c>
      <c r="C452" s="57">
        <v>12282</v>
      </c>
    </row>
    <row r="453" spans="1:3" hidden="1" x14ac:dyDescent="0.2">
      <c r="A453" s="53" t="s">
        <v>2247</v>
      </c>
      <c r="B453" s="56">
        <v>16404076156</v>
      </c>
      <c r="C453" s="57">
        <v>23474</v>
      </c>
    </row>
    <row r="454" spans="1:3" hidden="1" x14ac:dyDescent="0.2">
      <c r="A454" s="53" t="s">
        <v>2248</v>
      </c>
      <c r="B454" s="56">
        <v>18803061531</v>
      </c>
      <c r="C454" s="57">
        <v>32208</v>
      </c>
    </row>
    <row r="455" spans="1:3" x14ac:dyDescent="0.2">
      <c r="A455" s="53" t="s">
        <v>2249</v>
      </c>
      <c r="B455" s="56">
        <v>41312305745</v>
      </c>
      <c r="C455" s="57">
        <v>41638</v>
      </c>
    </row>
    <row r="456" spans="1:3" hidden="1" x14ac:dyDescent="0.2">
      <c r="A456" s="53" t="s">
        <v>2250</v>
      </c>
      <c r="B456" s="56">
        <v>19708254506</v>
      </c>
      <c r="C456" s="57">
        <v>35667</v>
      </c>
    </row>
    <row r="457" spans="1:3" hidden="1" x14ac:dyDescent="0.2">
      <c r="A457" s="53" t="s">
        <v>2251</v>
      </c>
      <c r="B457" s="56">
        <v>18303167416</v>
      </c>
      <c r="C457" s="57">
        <v>30391</v>
      </c>
    </row>
    <row r="458" spans="1:3" x14ac:dyDescent="0.2">
      <c r="A458" s="53" t="s">
        <v>2252</v>
      </c>
      <c r="B458" s="56">
        <v>27510213565</v>
      </c>
      <c r="C458" s="57">
        <v>27688</v>
      </c>
    </row>
    <row r="459" spans="1:3" x14ac:dyDescent="0.2">
      <c r="A459" s="53" t="s">
        <v>2253</v>
      </c>
      <c r="B459" s="56">
        <v>40307157310</v>
      </c>
      <c r="C459" s="57">
        <v>37817</v>
      </c>
    </row>
    <row r="460" spans="1:3" hidden="1" x14ac:dyDescent="0.2">
      <c r="A460" s="53" t="s">
        <v>2254</v>
      </c>
      <c r="B460" s="56">
        <v>30504060969</v>
      </c>
      <c r="C460" s="57">
        <v>38448</v>
      </c>
    </row>
    <row r="461" spans="1:3" x14ac:dyDescent="0.2">
      <c r="A461" s="53" t="s">
        <v>2255</v>
      </c>
      <c r="B461" s="56">
        <v>24205125702</v>
      </c>
      <c r="C461" s="57">
        <v>15473</v>
      </c>
    </row>
    <row r="462" spans="1:3" x14ac:dyDescent="0.2">
      <c r="A462" s="53" t="s">
        <v>2256</v>
      </c>
      <c r="B462" s="56">
        <v>28908284950</v>
      </c>
      <c r="C462" s="57">
        <v>32748</v>
      </c>
    </row>
    <row r="463" spans="1:3" hidden="1" x14ac:dyDescent="0.2">
      <c r="A463" s="53" t="s">
        <v>2257</v>
      </c>
      <c r="B463" s="56">
        <v>13602174339</v>
      </c>
      <c r="C463" s="57">
        <v>13197</v>
      </c>
    </row>
    <row r="464" spans="1:3" hidden="1" x14ac:dyDescent="0.2">
      <c r="A464" s="53" t="s">
        <v>2258</v>
      </c>
      <c r="B464" s="56">
        <v>15203046989</v>
      </c>
      <c r="C464" s="57">
        <v>19057</v>
      </c>
    </row>
    <row r="465" spans="1:3" hidden="1" x14ac:dyDescent="0.2">
      <c r="A465" s="53" t="s">
        <v>2259</v>
      </c>
      <c r="B465" s="56">
        <v>19212020774</v>
      </c>
      <c r="C465" s="57">
        <v>33940</v>
      </c>
    </row>
    <row r="466" spans="1:3" x14ac:dyDescent="0.2">
      <c r="A466" s="53" t="s">
        <v>2260</v>
      </c>
      <c r="B466" s="56">
        <v>27702075048</v>
      </c>
      <c r="C466" s="57">
        <v>28163</v>
      </c>
    </row>
    <row r="467" spans="1:3" x14ac:dyDescent="0.2">
      <c r="A467" s="53" t="s">
        <v>2261</v>
      </c>
      <c r="B467" s="56">
        <v>24906291638</v>
      </c>
      <c r="C467" s="57">
        <v>18078</v>
      </c>
    </row>
    <row r="468" spans="1:3" x14ac:dyDescent="0.2">
      <c r="A468" s="53" t="s">
        <v>2262</v>
      </c>
      <c r="B468" s="56">
        <v>40402184143</v>
      </c>
      <c r="C468" s="57">
        <v>38035</v>
      </c>
    </row>
    <row r="469" spans="1:3" hidden="1" x14ac:dyDescent="0.2">
      <c r="A469" s="53" t="s">
        <v>2263</v>
      </c>
      <c r="B469" s="56">
        <v>18012271829</v>
      </c>
      <c r="C469" s="57">
        <v>29582</v>
      </c>
    </row>
    <row r="470" spans="1:3" hidden="1" x14ac:dyDescent="0.2">
      <c r="A470" s="53" t="s">
        <v>2264</v>
      </c>
      <c r="B470" s="56">
        <v>14602059613</v>
      </c>
      <c r="C470" s="57">
        <v>16838</v>
      </c>
    </row>
    <row r="471" spans="1:3" x14ac:dyDescent="0.2">
      <c r="A471" s="53" t="s">
        <v>2265</v>
      </c>
      <c r="B471" s="56">
        <v>26802064907</v>
      </c>
      <c r="C471" s="57">
        <v>24874</v>
      </c>
    </row>
    <row r="472" spans="1:3" hidden="1" x14ac:dyDescent="0.2">
      <c r="A472" s="53" t="s">
        <v>2266</v>
      </c>
      <c r="B472" s="56">
        <v>17401156837</v>
      </c>
      <c r="C472" s="57">
        <v>27044</v>
      </c>
    </row>
    <row r="473" spans="1:3" hidden="1" x14ac:dyDescent="0.2">
      <c r="A473" s="53" t="s">
        <v>2267</v>
      </c>
      <c r="B473" s="56">
        <v>30803314288</v>
      </c>
      <c r="C473" s="57">
        <v>39538</v>
      </c>
    </row>
    <row r="474" spans="1:3" hidden="1" x14ac:dyDescent="0.2">
      <c r="A474" s="53" t="s">
        <v>2268</v>
      </c>
      <c r="B474" s="56">
        <v>19003257730</v>
      </c>
      <c r="C474" s="57">
        <v>32957</v>
      </c>
    </row>
    <row r="475" spans="1:3" hidden="1" x14ac:dyDescent="0.2">
      <c r="A475" s="53" t="s">
        <v>2269</v>
      </c>
      <c r="B475" s="56">
        <v>30706119802</v>
      </c>
      <c r="C475" s="57">
        <v>39244</v>
      </c>
    </row>
    <row r="476" spans="1:3" hidden="1" x14ac:dyDescent="0.2">
      <c r="A476" s="53" t="s">
        <v>2270</v>
      </c>
      <c r="B476" s="56">
        <v>31210043922</v>
      </c>
      <c r="C476" s="57">
        <v>41186</v>
      </c>
    </row>
    <row r="477" spans="1:3" hidden="1" x14ac:dyDescent="0.2">
      <c r="A477" s="53" t="s">
        <v>2271</v>
      </c>
      <c r="B477" s="56">
        <v>31010234204</v>
      </c>
      <c r="C477" s="57">
        <v>40474</v>
      </c>
    </row>
    <row r="478" spans="1:3" x14ac:dyDescent="0.2">
      <c r="A478" s="53" t="s">
        <v>2272</v>
      </c>
      <c r="B478" s="56">
        <v>24003015999</v>
      </c>
      <c r="C478" s="57">
        <v>14671</v>
      </c>
    </row>
    <row r="479" spans="1:3" hidden="1" x14ac:dyDescent="0.2">
      <c r="A479" s="53" t="s">
        <v>2273</v>
      </c>
      <c r="B479" s="56">
        <v>17712255434</v>
      </c>
      <c r="C479" s="57">
        <v>28484</v>
      </c>
    </row>
    <row r="480" spans="1:3" hidden="1" x14ac:dyDescent="0.2">
      <c r="A480" s="53" t="s">
        <v>2274</v>
      </c>
      <c r="B480" s="56">
        <v>16306206188</v>
      </c>
      <c r="C480" s="57">
        <v>23182</v>
      </c>
    </row>
    <row r="481" spans="1:3" hidden="1" x14ac:dyDescent="0.2">
      <c r="A481" s="53" t="s">
        <v>2275</v>
      </c>
      <c r="B481" s="56">
        <v>19201227492</v>
      </c>
      <c r="C481" s="57">
        <v>33625</v>
      </c>
    </row>
    <row r="482" spans="1:3" hidden="1" x14ac:dyDescent="0.2">
      <c r="A482" s="53" t="s">
        <v>2276</v>
      </c>
      <c r="B482" s="56">
        <v>14609028292</v>
      </c>
      <c r="C482" s="57">
        <v>17047</v>
      </c>
    </row>
    <row r="483" spans="1:3" hidden="1" x14ac:dyDescent="0.2">
      <c r="A483" s="53" t="s">
        <v>2277</v>
      </c>
      <c r="B483" s="56">
        <v>30507306492</v>
      </c>
      <c r="C483" s="57">
        <v>38563</v>
      </c>
    </row>
    <row r="484" spans="1:3" hidden="1" x14ac:dyDescent="0.2">
      <c r="A484" s="53" t="s">
        <v>2278</v>
      </c>
      <c r="B484" s="56">
        <v>31312182800</v>
      </c>
      <c r="C484" s="57">
        <v>41626</v>
      </c>
    </row>
    <row r="485" spans="1:3" x14ac:dyDescent="0.2">
      <c r="A485" s="53" t="s">
        <v>2279</v>
      </c>
      <c r="B485" s="56">
        <v>25502179638</v>
      </c>
      <c r="C485" s="57">
        <v>20137</v>
      </c>
    </row>
    <row r="486" spans="1:3" hidden="1" x14ac:dyDescent="0.2">
      <c r="A486" s="53" t="s">
        <v>2280</v>
      </c>
      <c r="B486" s="56">
        <v>15709144701</v>
      </c>
      <c r="C486" s="57">
        <v>21077</v>
      </c>
    </row>
    <row r="487" spans="1:3" x14ac:dyDescent="0.2">
      <c r="A487" s="53" t="s">
        <v>2281</v>
      </c>
      <c r="B487" s="56">
        <v>40108120525</v>
      </c>
      <c r="C487" s="57">
        <v>37115</v>
      </c>
    </row>
    <row r="488" spans="1:3" hidden="1" x14ac:dyDescent="0.2">
      <c r="A488" s="53" t="s">
        <v>2282</v>
      </c>
      <c r="B488" s="56">
        <v>31103265928</v>
      </c>
      <c r="C488" s="57">
        <v>40628</v>
      </c>
    </row>
    <row r="489" spans="1:3" hidden="1" x14ac:dyDescent="0.2">
      <c r="A489" s="53" t="s">
        <v>2283</v>
      </c>
      <c r="B489" s="56">
        <v>13912042937</v>
      </c>
      <c r="C489" s="57">
        <v>14583</v>
      </c>
    </row>
    <row r="490" spans="1:3" hidden="1" x14ac:dyDescent="0.2">
      <c r="A490" s="53" t="s">
        <v>2284</v>
      </c>
      <c r="B490" s="56">
        <v>15906306982</v>
      </c>
      <c r="C490" s="57">
        <v>21731</v>
      </c>
    </row>
    <row r="491" spans="1:3" x14ac:dyDescent="0.2">
      <c r="A491" s="53" t="s">
        <v>2285</v>
      </c>
      <c r="B491" s="56">
        <v>25805221830</v>
      </c>
      <c r="C491" s="57">
        <v>21327</v>
      </c>
    </row>
    <row r="492" spans="1:3" x14ac:dyDescent="0.2">
      <c r="A492" s="53" t="s">
        <v>2286</v>
      </c>
      <c r="B492" s="56">
        <v>40811063595</v>
      </c>
      <c r="C492" s="57">
        <v>39758</v>
      </c>
    </row>
    <row r="493" spans="1:3" x14ac:dyDescent="0.2">
      <c r="A493" s="53" t="s">
        <v>2287</v>
      </c>
      <c r="B493" s="56">
        <v>41110101178</v>
      </c>
      <c r="C493" s="57">
        <v>40826</v>
      </c>
    </row>
    <row r="494" spans="1:3" hidden="1" x14ac:dyDescent="0.2">
      <c r="A494" s="53" t="s">
        <v>2288</v>
      </c>
      <c r="B494" s="56">
        <v>15311019889</v>
      </c>
      <c r="C494" s="57">
        <v>19664</v>
      </c>
    </row>
    <row r="495" spans="1:3" hidden="1" x14ac:dyDescent="0.2">
      <c r="A495" s="53" t="s">
        <v>2289</v>
      </c>
      <c r="B495" s="56">
        <v>14510172948</v>
      </c>
      <c r="C495" s="57">
        <v>16727</v>
      </c>
    </row>
    <row r="496" spans="1:3" x14ac:dyDescent="0.2">
      <c r="A496" s="53" t="s">
        <v>2290</v>
      </c>
      <c r="B496" s="56">
        <v>25705140158</v>
      </c>
      <c r="C496" s="57">
        <v>20954</v>
      </c>
    </row>
    <row r="497" spans="1:3" hidden="1" x14ac:dyDescent="0.2">
      <c r="A497" s="53" t="s">
        <v>2291</v>
      </c>
      <c r="B497" s="56">
        <v>14907164356</v>
      </c>
      <c r="C497" s="57">
        <v>18095</v>
      </c>
    </row>
    <row r="498" spans="1:3" hidden="1" x14ac:dyDescent="0.2">
      <c r="A498" s="53" t="s">
        <v>2292</v>
      </c>
      <c r="B498" s="56">
        <v>19903303409</v>
      </c>
      <c r="C498" s="57">
        <v>36249</v>
      </c>
    </row>
    <row r="499" spans="1:3" x14ac:dyDescent="0.2">
      <c r="A499" s="53" t="s">
        <v>2293</v>
      </c>
      <c r="B499" s="56">
        <v>29112169395</v>
      </c>
      <c r="C499" s="57">
        <v>33588</v>
      </c>
    </row>
    <row r="500" spans="1:3" hidden="1" x14ac:dyDescent="0.2">
      <c r="A500" s="53" t="s">
        <v>2294</v>
      </c>
      <c r="B500" s="56">
        <v>18810179214</v>
      </c>
      <c r="C500" s="57">
        <v>32433</v>
      </c>
    </row>
    <row r="501" spans="1:3" hidden="1" x14ac:dyDescent="0.2">
      <c r="A501" s="53" t="s">
        <v>2295</v>
      </c>
      <c r="B501" s="56">
        <v>17801271071</v>
      </c>
      <c r="C501" s="57">
        <v>28517</v>
      </c>
    </row>
    <row r="502" spans="1:3" hidden="1" x14ac:dyDescent="0.2">
      <c r="A502" s="53" t="s">
        <v>2296</v>
      </c>
      <c r="B502" s="56">
        <v>15006136980</v>
      </c>
      <c r="C502" s="57">
        <v>18427</v>
      </c>
    </row>
    <row r="503" spans="1:3" hidden="1" x14ac:dyDescent="0.2">
      <c r="A503" s="53" t="s">
        <v>2297</v>
      </c>
      <c r="B503" s="56">
        <v>16001231783</v>
      </c>
      <c r="C503" s="57">
        <v>21938</v>
      </c>
    </row>
    <row r="504" spans="1:3" x14ac:dyDescent="0.2">
      <c r="A504" s="53" t="s">
        <v>2298</v>
      </c>
      <c r="B504" s="56">
        <v>29710307116</v>
      </c>
      <c r="C504" s="57">
        <v>35733</v>
      </c>
    </row>
    <row r="505" spans="1:3" hidden="1" x14ac:dyDescent="0.2">
      <c r="A505" s="53" t="s">
        <v>2299</v>
      </c>
      <c r="B505" s="56">
        <v>15702151797</v>
      </c>
      <c r="C505" s="57">
        <v>20866</v>
      </c>
    </row>
    <row r="506" spans="1:3" x14ac:dyDescent="0.2">
      <c r="A506" s="53" t="s">
        <v>2300</v>
      </c>
      <c r="B506" s="56">
        <v>27908205634</v>
      </c>
      <c r="C506" s="57">
        <v>29087</v>
      </c>
    </row>
    <row r="507" spans="1:3" hidden="1" x14ac:dyDescent="0.2">
      <c r="A507" s="53" t="s">
        <v>2301</v>
      </c>
      <c r="B507" s="56">
        <v>18803268958</v>
      </c>
      <c r="C507" s="57">
        <v>32228</v>
      </c>
    </row>
    <row r="508" spans="1:3" x14ac:dyDescent="0.2">
      <c r="A508" s="53" t="s">
        <v>2302</v>
      </c>
      <c r="B508" s="56">
        <v>26012233330</v>
      </c>
      <c r="C508" s="57">
        <v>22273</v>
      </c>
    </row>
    <row r="509" spans="1:3" hidden="1" x14ac:dyDescent="0.2">
      <c r="A509" s="53" t="s">
        <v>2303</v>
      </c>
      <c r="B509" s="56">
        <v>14110162586</v>
      </c>
      <c r="C509" s="57">
        <v>15265</v>
      </c>
    </row>
    <row r="510" spans="1:3" x14ac:dyDescent="0.2">
      <c r="A510" s="53" t="s">
        <v>2304</v>
      </c>
      <c r="B510" s="56">
        <v>41308029785</v>
      </c>
      <c r="C510" s="57">
        <v>41488</v>
      </c>
    </row>
    <row r="511" spans="1:3" x14ac:dyDescent="0.2">
      <c r="A511" s="53" t="s">
        <v>2305</v>
      </c>
      <c r="B511" s="56">
        <v>28804181735</v>
      </c>
      <c r="C511" s="57">
        <v>32251</v>
      </c>
    </row>
    <row r="512" spans="1:3" hidden="1" x14ac:dyDescent="0.2">
      <c r="A512" s="53" t="s">
        <v>2306</v>
      </c>
      <c r="B512" s="56">
        <v>19607129527</v>
      </c>
      <c r="C512" s="57">
        <v>35258</v>
      </c>
    </row>
    <row r="513" spans="1:3" hidden="1" x14ac:dyDescent="0.2">
      <c r="A513" s="53" t="s">
        <v>2307</v>
      </c>
      <c r="B513" s="56">
        <v>16805291960</v>
      </c>
      <c r="C513" s="57">
        <v>24987</v>
      </c>
    </row>
    <row r="514" spans="1:3" x14ac:dyDescent="0.2">
      <c r="A514" s="53" t="s">
        <v>2308</v>
      </c>
      <c r="B514" s="56">
        <v>29201137870</v>
      </c>
      <c r="C514" s="57">
        <v>33616</v>
      </c>
    </row>
    <row r="515" spans="1:3" x14ac:dyDescent="0.2">
      <c r="A515" s="53" t="s">
        <v>2309</v>
      </c>
      <c r="B515" s="56">
        <v>24310132686</v>
      </c>
      <c r="C515" s="57">
        <v>15992</v>
      </c>
    </row>
    <row r="516" spans="1:3" x14ac:dyDescent="0.2">
      <c r="A516" s="53" t="s">
        <v>2310</v>
      </c>
      <c r="B516" s="56">
        <v>28605033905</v>
      </c>
      <c r="C516" s="57">
        <v>31535</v>
      </c>
    </row>
    <row r="517" spans="1:3" x14ac:dyDescent="0.2">
      <c r="A517" s="53" t="s">
        <v>2311</v>
      </c>
      <c r="B517" s="56">
        <v>25107049184</v>
      </c>
      <c r="C517" s="57">
        <v>18813</v>
      </c>
    </row>
    <row r="518" spans="1:3" hidden="1" x14ac:dyDescent="0.2">
      <c r="A518" s="53" t="s">
        <v>2312</v>
      </c>
      <c r="B518" s="56">
        <v>13906146475</v>
      </c>
      <c r="C518" s="57">
        <v>14410</v>
      </c>
    </row>
    <row r="519" spans="1:3" x14ac:dyDescent="0.2">
      <c r="A519" s="53" t="s">
        <v>2313</v>
      </c>
      <c r="B519" s="56">
        <v>29105192511</v>
      </c>
      <c r="C519" s="57">
        <v>33377</v>
      </c>
    </row>
    <row r="520" spans="1:3" hidden="1" x14ac:dyDescent="0.2">
      <c r="A520" s="53" t="s">
        <v>2314</v>
      </c>
      <c r="B520" s="56">
        <v>17602276012</v>
      </c>
      <c r="C520" s="57">
        <v>27817</v>
      </c>
    </row>
    <row r="521" spans="1:3" hidden="1" x14ac:dyDescent="0.2">
      <c r="A521" s="53" t="s">
        <v>2315</v>
      </c>
      <c r="B521" s="56">
        <v>16008195762</v>
      </c>
      <c r="C521" s="57">
        <v>22147</v>
      </c>
    </row>
    <row r="522" spans="1:3" x14ac:dyDescent="0.2">
      <c r="A522" s="53" t="s">
        <v>2316</v>
      </c>
      <c r="B522" s="56">
        <v>28912316628</v>
      </c>
      <c r="C522" s="57">
        <v>32873</v>
      </c>
    </row>
    <row r="523" spans="1:3" x14ac:dyDescent="0.2">
      <c r="A523" s="53" t="s">
        <v>2317</v>
      </c>
      <c r="B523" s="56">
        <v>28911068228</v>
      </c>
      <c r="C523" s="57">
        <v>32818</v>
      </c>
    </row>
    <row r="524" spans="1:3" hidden="1" x14ac:dyDescent="0.2">
      <c r="A524" s="53" t="s">
        <v>2318</v>
      </c>
      <c r="B524" s="56">
        <v>17908023490</v>
      </c>
      <c r="C524" s="57">
        <v>29069</v>
      </c>
    </row>
    <row r="525" spans="1:3" hidden="1" x14ac:dyDescent="0.2">
      <c r="A525" s="53" t="s">
        <v>2319</v>
      </c>
      <c r="B525" s="56">
        <v>31111149052</v>
      </c>
      <c r="C525" s="57">
        <v>40861</v>
      </c>
    </row>
    <row r="526" spans="1:3" hidden="1" x14ac:dyDescent="0.2">
      <c r="A526" s="53" t="s">
        <v>2320</v>
      </c>
      <c r="B526" s="56">
        <v>18811225625</v>
      </c>
      <c r="C526" s="57">
        <v>32469</v>
      </c>
    </row>
    <row r="527" spans="1:3" hidden="1" x14ac:dyDescent="0.2">
      <c r="A527" s="53" t="s">
        <v>2321</v>
      </c>
      <c r="B527" s="56">
        <v>31004214545</v>
      </c>
      <c r="C527" s="57">
        <v>40289</v>
      </c>
    </row>
    <row r="528" spans="1:3" x14ac:dyDescent="0.2">
      <c r="A528" s="53" t="s">
        <v>2322</v>
      </c>
      <c r="B528" s="56">
        <v>28201222543</v>
      </c>
      <c r="C528" s="57">
        <v>29973</v>
      </c>
    </row>
    <row r="529" spans="1:3" hidden="1" x14ac:dyDescent="0.2">
      <c r="A529" s="53" t="s">
        <v>2323</v>
      </c>
      <c r="B529" s="56">
        <v>17105099476</v>
      </c>
      <c r="C529" s="57">
        <v>26062</v>
      </c>
    </row>
    <row r="530" spans="1:3" x14ac:dyDescent="0.2">
      <c r="A530" s="53" t="s">
        <v>2324</v>
      </c>
      <c r="B530" s="56">
        <v>29806277821</v>
      </c>
      <c r="C530" s="57">
        <v>35973</v>
      </c>
    </row>
    <row r="531" spans="1:3" x14ac:dyDescent="0.2">
      <c r="A531" s="53" t="s">
        <v>2325</v>
      </c>
      <c r="B531" s="56">
        <v>27310112842</v>
      </c>
      <c r="C531" s="57">
        <v>26948</v>
      </c>
    </row>
    <row r="532" spans="1:3" x14ac:dyDescent="0.2">
      <c r="A532" s="53" t="s">
        <v>2326</v>
      </c>
      <c r="B532" s="56">
        <v>40707084300</v>
      </c>
      <c r="C532" s="57">
        <v>39271</v>
      </c>
    </row>
    <row r="533" spans="1:3" x14ac:dyDescent="0.2">
      <c r="A533" s="53" t="s">
        <v>2327</v>
      </c>
      <c r="B533" s="56">
        <v>26906236855</v>
      </c>
      <c r="C533" s="57">
        <v>25377</v>
      </c>
    </row>
    <row r="534" spans="1:3" hidden="1" x14ac:dyDescent="0.2">
      <c r="A534" s="53" t="s">
        <v>2328</v>
      </c>
      <c r="B534" s="56">
        <v>16701013784</v>
      </c>
      <c r="C534" s="57">
        <v>24473</v>
      </c>
    </row>
    <row r="535" spans="1:3" x14ac:dyDescent="0.2">
      <c r="A535" s="53" t="s">
        <v>2329</v>
      </c>
      <c r="B535" s="56">
        <v>28305237834</v>
      </c>
      <c r="C535" s="57">
        <v>30459</v>
      </c>
    </row>
    <row r="536" spans="1:3" x14ac:dyDescent="0.2">
      <c r="A536" s="53" t="s">
        <v>2330</v>
      </c>
      <c r="B536" s="56">
        <v>28502030576</v>
      </c>
      <c r="C536" s="57">
        <v>31081</v>
      </c>
    </row>
    <row r="537" spans="1:3" x14ac:dyDescent="0.2">
      <c r="A537" s="53" t="s">
        <v>1922</v>
      </c>
      <c r="B537" s="56">
        <v>27705046404</v>
      </c>
      <c r="C537" s="57">
        <v>28249</v>
      </c>
    </row>
    <row r="538" spans="1:3" hidden="1" x14ac:dyDescent="0.2">
      <c r="A538" s="53" t="s">
        <v>2331</v>
      </c>
      <c r="B538" s="56">
        <v>17011309094</v>
      </c>
      <c r="C538" s="57">
        <v>25902</v>
      </c>
    </row>
    <row r="539" spans="1:3" hidden="1" x14ac:dyDescent="0.2">
      <c r="A539" s="53" t="s">
        <v>2332</v>
      </c>
      <c r="B539" s="56">
        <v>16712185969</v>
      </c>
      <c r="C539" s="57">
        <v>24824</v>
      </c>
    </row>
    <row r="540" spans="1:3" hidden="1" x14ac:dyDescent="0.2">
      <c r="A540" s="53" t="s">
        <v>2333</v>
      </c>
      <c r="B540" s="56">
        <v>15905159747</v>
      </c>
      <c r="C540" s="57">
        <v>21685</v>
      </c>
    </row>
    <row r="541" spans="1:3" x14ac:dyDescent="0.2">
      <c r="A541" s="53" t="s">
        <v>2334</v>
      </c>
      <c r="B541" s="56">
        <v>24601137315</v>
      </c>
      <c r="C541" s="57">
        <v>16815</v>
      </c>
    </row>
    <row r="542" spans="1:3" hidden="1" x14ac:dyDescent="0.2">
      <c r="A542" s="53" t="s">
        <v>2335</v>
      </c>
      <c r="B542" s="56">
        <v>14010029750</v>
      </c>
      <c r="C542" s="57">
        <v>14886</v>
      </c>
    </row>
    <row r="543" spans="1:3" x14ac:dyDescent="0.2">
      <c r="A543" s="53" t="s">
        <v>2336</v>
      </c>
      <c r="B543" s="56">
        <v>29710266302</v>
      </c>
      <c r="C543" s="57">
        <v>35729</v>
      </c>
    </row>
    <row r="544" spans="1:3" hidden="1" x14ac:dyDescent="0.2">
      <c r="A544" s="53" t="s">
        <v>2337</v>
      </c>
      <c r="B544" s="56">
        <v>18102054422</v>
      </c>
      <c r="C544" s="57">
        <v>29622</v>
      </c>
    </row>
    <row r="545" spans="1:3" hidden="1" x14ac:dyDescent="0.2">
      <c r="A545" s="53" t="s">
        <v>2338</v>
      </c>
      <c r="B545" s="56">
        <v>19809164376</v>
      </c>
      <c r="C545" s="57">
        <v>36054</v>
      </c>
    </row>
    <row r="546" spans="1:3" x14ac:dyDescent="0.2">
      <c r="A546" s="53" t="s">
        <v>2339</v>
      </c>
      <c r="B546" s="56">
        <v>28909022849</v>
      </c>
      <c r="C546" s="57">
        <v>32753</v>
      </c>
    </row>
    <row r="547" spans="1:3" x14ac:dyDescent="0.2">
      <c r="A547" s="53" t="s">
        <v>2340</v>
      </c>
      <c r="B547" s="56">
        <v>25109180430</v>
      </c>
      <c r="C547" s="57">
        <v>18889</v>
      </c>
    </row>
    <row r="548" spans="1:3" hidden="1" x14ac:dyDescent="0.2">
      <c r="A548" s="53" t="s">
        <v>2341</v>
      </c>
      <c r="B548" s="56">
        <v>13911126311</v>
      </c>
      <c r="C548" s="57">
        <v>14561</v>
      </c>
    </row>
    <row r="549" spans="1:3" hidden="1" x14ac:dyDescent="0.2">
      <c r="A549" s="53" t="s">
        <v>2342</v>
      </c>
      <c r="B549" s="56">
        <v>30105010990</v>
      </c>
      <c r="C549" s="57">
        <v>37012</v>
      </c>
    </row>
    <row r="550" spans="1:3" x14ac:dyDescent="0.2">
      <c r="A550" s="53" t="s">
        <v>2343</v>
      </c>
      <c r="B550" s="56">
        <v>25202221331</v>
      </c>
      <c r="C550" s="57">
        <v>19046</v>
      </c>
    </row>
    <row r="551" spans="1:3" hidden="1" x14ac:dyDescent="0.2">
      <c r="A551" s="53" t="s">
        <v>2344</v>
      </c>
      <c r="B551" s="56">
        <v>14005155261</v>
      </c>
      <c r="C551" s="57">
        <v>14746</v>
      </c>
    </row>
    <row r="552" spans="1:3" hidden="1" x14ac:dyDescent="0.2">
      <c r="A552" s="53" t="s">
        <v>2345</v>
      </c>
      <c r="B552" s="56">
        <v>18507054140</v>
      </c>
      <c r="C552" s="57">
        <v>31233</v>
      </c>
    </row>
    <row r="553" spans="1:3" hidden="1" x14ac:dyDescent="0.2">
      <c r="A553" s="53" t="s">
        <v>2346</v>
      </c>
      <c r="B553" s="56">
        <v>18910190714</v>
      </c>
      <c r="C553" s="57">
        <v>32800</v>
      </c>
    </row>
    <row r="554" spans="1:3" x14ac:dyDescent="0.2">
      <c r="A554" s="53" t="s">
        <v>2347</v>
      </c>
      <c r="B554" s="56">
        <v>25501011100</v>
      </c>
      <c r="C554" s="57">
        <v>20090</v>
      </c>
    </row>
    <row r="555" spans="1:3" hidden="1" x14ac:dyDescent="0.2">
      <c r="A555" s="53" t="s">
        <v>2348</v>
      </c>
      <c r="B555" s="56">
        <v>17303036911</v>
      </c>
      <c r="C555" s="57">
        <v>26726</v>
      </c>
    </row>
    <row r="556" spans="1:3" hidden="1" x14ac:dyDescent="0.2">
      <c r="A556" s="53" t="s">
        <v>2349</v>
      </c>
      <c r="B556" s="56">
        <v>17202023411</v>
      </c>
      <c r="C556" s="57">
        <v>26331</v>
      </c>
    </row>
    <row r="557" spans="1:3" hidden="1" x14ac:dyDescent="0.2">
      <c r="A557" s="53" t="s">
        <v>2350</v>
      </c>
      <c r="B557" s="56">
        <v>16105253926</v>
      </c>
      <c r="C557" s="57">
        <v>22426</v>
      </c>
    </row>
    <row r="558" spans="1:3" hidden="1" x14ac:dyDescent="0.2">
      <c r="A558" s="53" t="s">
        <v>2351</v>
      </c>
      <c r="B558" s="56">
        <v>17311139234</v>
      </c>
      <c r="C558" s="57">
        <v>26981</v>
      </c>
    </row>
    <row r="559" spans="1:3" x14ac:dyDescent="0.2">
      <c r="A559" s="53" t="s">
        <v>2352</v>
      </c>
      <c r="B559" s="56">
        <v>25304076911</v>
      </c>
      <c r="C559" s="57">
        <v>19456</v>
      </c>
    </row>
    <row r="560" spans="1:3" x14ac:dyDescent="0.2">
      <c r="A560" s="53" t="s">
        <v>2353</v>
      </c>
      <c r="B560" s="56">
        <v>26506250981</v>
      </c>
      <c r="C560" s="57">
        <v>23918</v>
      </c>
    </row>
    <row r="561" spans="1:3" hidden="1" x14ac:dyDescent="0.2">
      <c r="A561" s="53" t="s">
        <v>2354</v>
      </c>
      <c r="B561" s="56">
        <v>18206123615</v>
      </c>
      <c r="C561" s="57">
        <v>30114</v>
      </c>
    </row>
    <row r="562" spans="1:3" x14ac:dyDescent="0.2">
      <c r="A562" s="53" t="s">
        <v>2355</v>
      </c>
      <c r="B562" s="56">
        <v>26111277144</v>
      </c>
      <c r="C562" s="57">
        <v>22612</v>
      </c>
    </row>
    <row r="563" spans="1:3" x14ac:dyDescent="0.2">
      <c r="A563" s="53" t="s">
        <v>2356</v>
      </c>
      <c r="B563" s="56">
        <v>26303101062</v>
      </c>
      <c r="C563" s="57">
        <v>23080</v>
      </c>
    </row>
    <row r="564" spans="1:3" hidden="1" x14ac:dyDescent="0.2">
      <c r="A564" s="53" t="s">
        <v>2357</v>
      </c>
      <c r="B564" s="56">
        <v>18404277299</v>
      </c>
      <c r="C564" s="57">
        <v>30799</v>
      </c>
    </row>
    <row r="565" spans="1:3" x14ac:dyDescent="0.2">
      <c r="A565" s="53" t="s">
        <v>2358</v>
      </c>
      <c r="B565" s="56">
        <v>26402233882</v>
      </c>
      <c r="C565" s="57">
        <v>23430</v>
      </c>
    </row>
    <row r="566" spans="1:3" x14ac:dyDescent="0.2">
      <c r="A566" s="53" t="s">
        <v>2359</v>
      </c>
      <c r="B566" s="56">
        <v>27308232443</v>
      </c>
      <c r="C566" s="57">
        <v>26899</v>
      </c>
    </row>
    <row r="567" spans="1:3" x14ac:dyDescent="0.2">
      <c r="A567" s="53" t="s">
        <v>2360</v>
      </c>
      <c r="B567" s="56">
        <v>23811223834</v>
      </c>
      <c r="C567" s="57">
        <v>14206</v>
      </c>
    </row>
    <row r="568" spans="1:3" x14ac:dyDescent="0.2">
      <c r="A568" s="53" t="s">
        <v>2361</v>
      </c>
      <c r="B568" s="56">
        <v>27911279650</v>
      </c>
      <c r="C568" s="57">
        <v>29186</v>
      </c>
    </row>
    <row r="569" spans="1:3" hidden="1" x14ac:dyDescent="0.2">
      <c r="A569" s="53" t="s">
        <v>2362</v>
      </c>
      <c r="B569" s="56">
        <v>17106064080</v>
      </c>
      <c r="C569" s="57">
        <v>26090</v>
      </c>
    </row>
    <row r="570" spans="1:3" x14ac:dyDescent="0.2">
      <c r="A570" s="53" t="s">
        <v>2363</v>
      </c>
      <c r="B570" s="56">
        <v>27111225584</v>
      </c>
      <c r="C570" s="57">
        <v>26259</v>
      </c>
    </row>
    <row r="571" spans="1:3" hidden="1" x14ac:dyDescent="0.2">
      <c r="A571" s="53" t="s">
        <v>2364</v>
      </c>
      <c r="B571" s="56">
        <v>15207289185</v>
      </c>
      <c r="C571" s="57">
        <v>19203</v>
      </c>
    </row>
    <row r="572" spans="1:3" hidden="1" x14ac:dyDescent="0.2">
      <c r="A572" s="53" t="s">
        <v>2365</v>
      </c>
      <c r="B572" s="56">
        <v>19411074994</v>
      </c>
      <c r="C572" s="57">
        <v>34645</v>
      </c>
    </row>
    <row r="573" spans="1:3" hidden="1" x14ac:dyDescent="0.2">
      <c r="A573" s="53" t="s">
        <v>2366</v>
      </c>
      <c r="B573" s="56">
        <v>19305222643</v>
      </c>
      <c r="C573" s="57">
        <v>34111</v>
      </c>
    </row>
    <row r="574" spans="1:3" x14ac:dyDescent="0.2">
      <c r="A574" s="53" t="s">
        <v>2367</v>
      </c>
      <c r="B574" s="56">
        <v>40412206657</v>
      </c>
      <c r="C574" s="57">
        <v>38341</v>
      </c>
    </row>
    <row r="575" spans="1:3" x14ac:dyDescent="0.2">
      <c r="A575" s="53" t="s">
        <v>2368</v>
      </c>
      <c r="B575" s="56">
        <v>41008285987</v>
      </c>
      <c r="C575" s="57">
        <v>40418</v>
      </c>
    </row>
    <row r="576" spans="1:3" x14ac:dyDescent="0.2">
      <c r="A576" s="53" t="s">
        <v>2369</v>
      </c>
      <c r="B576" s="56">
        <v>25310168907</v>
      </c>
      <c r="C576" s="57">
        <v>19648</v>
      </c>
    </row>
    <row r="577" spans="1:3" hidden="1" x14ac:dyDescent="0.2">
      <c r="A577" s="53" t="s">
        <v>2370</v>
      </c>
      <c r="B577" s="56">
        <v>15912067898</v>
      </c>
      <c r="C577" s="57">
        <v>21890</v>
      </c>
    </row>
    <row r="578" spans="1:3" x14ac:dyDescent="0.2">
      <c r="A578" s="53" t="s">
        <v>2371</v>
      </c>
      <c r="B578" s="56">
        <v>25008045441</v>
      </c>
      <c r="C578" s="57">
        <v>18479</v>
      </c>
    </row>
    <row r="579" spans="1:3" hidden="1" x14ac:dyDescent="0.2">
      <c r="A579" s="53" t="s">
        <v>2372</v>
      </c>
      <c r="B579" s="56">
        <v>30505043286</v>
      </c>
      <c r="C579" s="57">
        <v>38476</v>
      </c>
    </row>
    <row r="580" spans="1:3" hidden="1" x14ac:dyDescent="0.2">
      <c r="A580" s="53" t="s">
        <v>2373</v>
      </c>
      <c r="B580" s="56">
        <v>14107317332</v>
      </c>
      <c r="C580" s="57">
        <v>15188</v>
      </c>
    </row>
    <row r="581" spans="1:3" x14ac:dyDescent="0.2">
      <c r="A581" s="53" t="s">
        <v>2374</v>
      </c>
      <c r="B581" s="56">
        <v>26201156367</v>
      </c>
      <c r="C581" s="57">
        <v>22661</v>
      </c>
    </row>
    <row r="582" spans="1:3" hidden="1" x14ac:dyDescent="0.2">
      <c r="A582" s="53" t="s">
        <v>2375</v>
      </c>
      <c r="B582" s="56">
        <v>16805222900</v>
      </c>
      <c r="C582" s="57">
        <v>24980</v>
      </c>
    </row>
    <row r="583" spans="1:3" hidden="1" x14ac:dyDescent="0.2">
      <c r="A583" s="53" t="s">
        <v>2376</v>
      </c>
      <c r="B583" s="56">
        <v>15907064557</v>
      </c>
      <c r="C583" s="57">
        <v>21737</v>
      </c>
    </row>
    <row r="584" spans="1:3" hidden="1" x14ac:dyDescent="0.2">
      <c r="A584" s="53" t="s">
        <v>2377</v>
      </c>
      <c r="B584" s="56">
        <v>14201212617</v>
      </c>
      <c r="C584" s="57">
        <v>15362</v>
      </c>
    </row>
    <row r="585" spans="1:3" x14ac:dyDescent="0.2">
      <c r="A585" s="53" t="s">
        <v>2378</v>
      </c>
      <c r="B585" s="56">
        <v>29202099119</v>
      </c>
      <c r="C585" s="57">
        <v>33643</v>
      </c>
    </row>
    <row r="586" spans="1:3" hidden="1" x14ac:dyDescent="0.2">
      <c r="A586" s="53" t="s">
        <v>2379</v>
      </c>
      <c r="B586" s="56">
        <v>14703246328</v>
      </c>
      <c r="C586" s="57">
        <v>17250</v>
      </c>
    </row>
    <row r="587" spans="1:3" x14ac:dyDescent="0.2">
      <c r="A587" s="53" t="s">
        <v>2380</v>
      </c>
      <c r="B587" s="56">
        <v>27612186045</v>
      </c>
      <c r="C587" s="57">
        <v>28112</v>
      </c>
    </row>
    <row r="588" spans="1:3" hidden="1" x14ac:dyDescent="0.2">
      <c r="A588" s="53" t="s">
        <v>2381</v>
      </c>
      <c r="B588" s="56">
        <v>16711024233</v>
      </c>
      <c r="C588" s="57">
        <v>24778</v>
      </c>
    </row>
    <row r="589" spans="1:3" x14ac:dyDescent="0.2">
      <c r="A589" s="53" t="s">
        <v>2382</v>
      </c>
      <c r="B589" s="56">
        <v>24610052182</v>
      </c>
      <c r="C589" s="57">
        <v>17080</v>
      </c>
    </row>
    <row r="590" spans="1:3" hidden="1" x14ac:dyDescent="0.2">
      <c r="A590" s="53" t="s">
        <v>2383</v>
      </c>
      <c r="B590" s="56">
        <v>16804268359</v>
      </c>
      <c r="C590" s="57">
        <v>24954</v>
      </c>
    </row>
    <row r="591" spans="1:3" hidden="1" x14ac:dyDescent="0.2">
      <c r="A591" s="53" t="s">
        <v>2384</v>
      </c>
      <c r="B591" s="56">
        <v>30305209473</v>
      </c>
      <c r="C591" s="57">
        <v>37761</v>
      </c>
    </row>
    <row r="592" spans="1:3" hidden="1" x14ac:dyDescent="0.2">
      <c r="A592" s="53" t="s">
        <v>2385</v>
      </c>
      <c r="B592" s="56">
        <v>16604246539</v>
      </c>
      <c r="C592" s="57">
        <v>24221</v>
      </c>
    </row>
    <row r="593" spans="1:3" hidden="1" x14ac:dyDescent="0.2">
      <c r="A593" s="53" t="s">
        <v>2386</v>
      </c>
      <c r="B593" s="56">
        <v>18710313661</v>
      </c>
      <c r="C593" s="57">
        <v>32081</v>
      </c>
    </row>
    <row r="594" spans="1:3" hidden="1" x14ac:dyDescent="0.2">
      <c r="A594" s="53" t="s">
        <v>2387</v>
      </c>
      <c r="B594" s="56">
        <v>19303118576</v>
      </c>
      <c r="C594" s="57">
        <v>34039</v>
      </c>
    </row>
    <row r="595" spans="1:3" hidden="1" x14ac:dyDescent="0.2">
      <c r="A595" s="53" t="s">
        <v>2388</v>
      </c>
      <c r="B595" s="56">
        <v>15609150076</v>
      </c>
      <c r="C595" s="57">
        <v>20713</v>
      </c>
    </row>
    <row r="596" spans="1:3" x14ac:dyDescent="0.2">
      <c r="A596" s="53" t="s">
        <v>2389</v>
      </c>
      <c r="B596" s="56">
        <v>40905091929</v>
      </c>
      <c r="C596" s="57">
        <v>39942</v>
      </c>
    </row>
    <row r="597" spans="1:3" x14ac:dyDescent="0.2">
      <c r="A597" s="53" t="s">
        <v>2390</v>
      </c>
      <c r="B597" s="56">
        <v>26106033520</v>
      </c>
      <c r="C597" s="57">
        <v>22435</v>
      </c>
    </row>
    <row r="598" spans="1:3" hidden="1" x14ac:dyDescent="0.2">
      <c r="A598" s="53" t="s">
        <v>2391</v>
      </c>
      <c r="B598" s="56">
        <v>31308102357</v>
      </c>
      <c r="C598" s="57">
        <v>41496</v>
      </c>
    </row>
    <row r="599" spans="1:3" x14ac:dyDescent="0.2">
      <c r="A599" s="53" t="s">
        <v>2392</v>
      </c>
      <c r="B599" s="56">
        <v>28710294591</v>
      </c>
      <c r="C599" s="57">
        <v>32079</v>
      </c>
    </row>
    <row r="600" spans="1:3" hidden="1" x14ac:dyDescent="0.2">
      <c r="A600" s="53" t="s">
        <v>2393</v>
      </c>
      <c r="B600" s="56">
        <v>17807057304</v>
      </c>
      <c r="C600" s="57">
        <v>28676</v>
      </c>
    </row>
    <row r="601" spans="1:3" hidden="1" x14ac:dyDescent="0.2">
      <c r="A601" s="53" t="s">
        <v>2394</v>
      </c>
      <c r="B601" s="56">
        <v>16906110473</v>
      </c>
      <c r="C601" s="57">
        <v>25365</v>
      </c>
    </row>
    <row r="602" spans="1:3" hidden="1" x14ac:dyDescent="0.2">
      <c r="A602" s="53" t="s">
        <v>2395</v>
      </c>
      <c r="B602" s="56">
        <v>15604059923</v>
      </c>
      <c r="C602" s="57">
        <v>20550</v>
      </c>
    </row>
    <row r="603" spans="1:3" hidden="1" x14ac:dyDescent="0.2">
      <c r="A603" s="53" t="s">
        <v>2396</v>
      </c>
      <c r="B603" s="56">
        <v>14609057599</v>
      </c>
      <c r="C603" s="57">
        <v>17050</v>
      </c>
    </row>
    <row r="604" spans="1:3" x14ac:dyDescent="0.2">
      <c r="A604" s="53" t="s">
        <v>2397</v>
      </c>
      <c r="B604" s="56">
        <v>26503064590</v>
      </c>
      <c r="C604" s="57">
        <v>23807</v>
      </c>
    </row>
    <row r="605" spans="1:3" hidden="1" x14ac:dyDescent="0.2">
      <c r="A605" s="53" t="s">
        <v>2398</v>
      </c>
      <c r="B605" s="56">
        <v>15610157515</v>
      </c>
      <c r="C605" s="57">
        <v>20743</v>
      </c>
    </row>
    <row r="606" spans="1:3" hidden="1" x14ac:dyDescent="0.2">
      <c r="A606" s="53" t="s">
        <v>2399</v>
      </c>
      <c r="B606" s="56">
        <v>17002283631</v>
      </c>
      <c r="C606" s="57">
        <v>25627</v>
      </c>
    </row>
    <row r="607" spans="1:3" hidden="1" x14ac:dyDescent="0.2">
      <c r="A607" s="53" t="s">
        <v>2400</v>
      </c>
      <c r="B607" s="56">
        <v>14702279872</v>
      </c>
      <c r="C607" s="57">
        <v>17225</v>
      </c>
    </row>
    <row r="608" spans="1:3" x14ac:dyDescent="0.2">
      <c r="A608" s="53" t="s">
        <v>2401</v>
      </c>
      <c r="B608" s="56">
        <v>24011260843</v>
      </c>
      <c r="C608" s="57">
        <v>14941</v>
      </c>
    </row>
    <row r="609" spans="1:3" hidden="1" x14ac:dyDescent="0.2">
      <c r="A609" s="53" t="s">
        <v>2402</v>
      </c>
      <c r="B609" s="56">
        <v>18811145630</v>
      </c>
      <c r="C609" s="57">
        <v>32461</v>
      </c>
    </row>
    <row r="610" spans="1:3" hidden="1" x14ac:dyDescent="0.2">
      <c r="A610" s="53" t="s">
        <v>2403</v>
      </c>
      <c r="B610" s="56">
        <v>19005130071</v>
      </c>
      <c r="C610" s="57">
        <v>33006</v>
      </c>
    </row>
    <row r="611" spans="1:3" hidden="1" x14ac:dyDescent="0.2">
      <c r="A611" s="53" t="s">
        <v>2404</v>
      </c>
      <c r="B611" s="56">
        <v>17104239711</v>
      </c>
      <c r="C611" s="57">
        <v>26046</v>
      </c>
    </row>
    <row r="612" spans="1:3" hidden="1" x14ac:dyDescent="0.2">
      <c r="A612" s="53" t="s">
        <v>2405</v>
      </c>
      <c r="B612" s="56">
        <v>30206083113</v>
      </c>
      <c r="C612" s="57">
        <v>37415</v>
      </c>
    </row>
    <row r="613" spans="1:3" hidden="1" x14ac:dyDescent="0.2">
      <c r="A613" s="53" t="s">
        <v>2406</v>
      </c>
      <c r="B613" s="56">
        <v>30710111095</v>
      </c>
      <c r="C613" s="57">
        <v>39366</v>
      </c>
    </row>
    <row r="614" spans="1:3" hidden="1" x14ac:dyDescent="0.2">
      <c r="A614" s="53" t="s">
        <v>2407</v>
      </c>
      <c r="B614" s="56">
        <v>19404079779</v>
      </c>
      <c r="C614" s="57">
        <v>34431</v>
      </c>
    </row>
    <row r="615" spans="1:3" x14ac:dyDescent="0.2">
      <c r="A615" s="53" t="s">
        <v>2408</v>
      </c>
      <c r="B615" s="56">
        <v>28106260103</v>
      </c>
      <c r="C615" s="57">
        <v>29763</v>
      </c>
    </row>
    <row r="616" spans="1:3" hidden="1" x14ac:dyDescent="0.2">
      <c r="A616" s="53" t="s">
        <v>2409</v>
      </c>
      <c r="B616" s="56">
        <v>15005027192</v>
      </c>
      <c r="C616" s="57">
        <v>18385</v>
      </c>
    </row>
    <row r="617" spans="1:3" hidden="1" x14ac:dyDescent="0.2">
      <c r="A617" s="53" t="s">
        <v>2410</v>
      </c>
      <c r="B617" s="56">
        <v>30801154711</v>
      </c>
      <c r="C617" s="57">
        <v>39462</v>
      </c>
    </row>
    <row r="618" spans="1:3" hidden="1" x14ac:dyDescent="0.2">
      <c r="A618" s="53" t="s">
        <v>2411</v>
      </c>
      <c r="B618" s="56">
        <v>19501182817</v>
      </c>
      <c r="C618" s="57">
        <v>34717</v>
      </c>
    </row>
    <row r="619" spans="1:3" x14ac:dyDescent="0.2">
      <c r="A619" s="53" t="s">
        <v>2412</v>
      </c>
      <c r="B619" s="56">
        <v>28608235161</v>
      </c>
      <c r="C619" s="57">
        <v>31647</v>
      </c>
    </row>
    <row r="620" spans="1:3" hidden="1" x14ac:dyDescent="0.2">
      <c r="A620" s="53" t="s">
        <v>2413</v>
      </c>
      <c r="B620" s="56">
        <v>18708130601</v>
      </c>
      <c r="C620" s="57">
        <v>32002</v>
      </c>
    </row>
    <row r="621" spans="1:3" x14ac:dyDescent="0.2">
      <c r="A621" s="53" t="s">
        <v>2414</v>
      </c>
      <c r="B621" s="56">
        <v>27104224887</v>
      </c>
      <c r="C621" s="57">
        <v>26045</v>
      </c>
    </row>
    <row r="622" spans="1:3" hidden="1" x14ac:dyDescent="0.2">
      <c r="A622" s="53" t="s">
        <v>2415</v>
      </c>
      <c r="B622" s="56">
        <v>16509249815</v>
      </c>
      <c r="C622" s="57">
        <v>24009</v>
      </c>
    </row>
    <row r="623" spans="1:3" x14ac:dyDescent="0.2">
      <c r="A623" s="53" t="s">
        <v>2416</v>
      </c>
      <c r="B623" s="56">
        <v>27410044544</v>
      </c>
      <c r="C623" s="57">
        <v>27306</v>
      </c>
    </row>
    <row r="624" spans="1:3" x14ac:dyDescent="0.2">
      <c r="A624" s="53" t="s">
        <v>2417</v>
      </c>
      <c r="B624" s="56">
        <v>29604234553</v>
      </c>
      <c r="C624" s="57">
        <v>35178</v>
      </c>
    </row>
    <row r="625" spans="1:3" x14ac:dyDescent="0.2">
      <c r="A625" s="53" t="s">
        <v>2418</v>
      </c>
      <c r="B625" s="56">
        <v>25706177831</v>
      </c>
      <c r="C625" s="57">
        <v>20988</v>
      </c>
    </row>
    <row r="626" spans="1:3" hidden="1" x14ac:dyDescent="0.2">
      <c r="A626" s="53" t="s">
        <v>2419</v>
      </c>
      <c r="B626" s="56">
        <v>30912048241</v>
      </c>
      <c r="C626" s="57">
        <v>40151</v>
      </c>
    </row>
    <row r="627" spans="1:3" x14ac:dyDescent="0.2">
      <c r="A627" s="53" t="s">
        <v>2420</v>
      </c>
      <c r="B627" s="56">
        <v>27305260493</v>
      </c>
      <c r="C627" s="57">
        <v>26810</v>
      </c>
    </row>
    <row r="628" spans="1:3" hidden="1" x14ac:dyDescent="0.2">
      <c r="A628" s="53" t="s">
        <v>2421</v>
      </c>
      <c r="B628" s="56">
        <v>15802118204</v>
      </c>
      <c r="C628" s="57">
        <v>21227</v>
      </c>
    </row>
    <row r="629" spans="1:3" x14ac:dyDescent="0.2">
      <c r="A629" s="53" t="s">
        <v>2422</v>
      </c>
      <c r="B629" s="56">
        <v>23311095069</v>
      </c>
      <c r="C629" s="57">
        <v>12367</v>
      </c>
    </row>
    <row r="630" spans="1:3" x14ac:dyDescent="0.2">
      <c r="A630" s="53" t="s">
        <v>2423</v>
      </c>
      <c r="B630" s="56">
        <v>28801247559</v>
      </c>
      <c r="C630" s="57">
        <v>32166</v>
      </c>
    </row>
    <row r="631" spans="1:3" hidden="1" x14ac:dyDescent="0.2">
      <c r="A631" s="53" t="s">
        <v>2424</v>
      </c>
      <c r="B631" s="56">
        <v>15409037262</v>
      </c>
      <c r="C631" s="57">
        <v>19970</v>
      </c>
    </row>
    <row r="632" spans="1:3" x14ac:dyDescent="0.2">
      <c r="A632" s="53" t="s">
        <v>2425</v>
      </c>
      <c r="B632" s="56">
        <v>28609266841</v>
      </c>
      <c r="C632" s="57">
        <v>31681</v>
      </c>
    </row>
    <row r="633" spans="1:3" x14ac:dyDescent="0.2">
      <c r="A633" s="53" t="s">
        <v>2426</v>
      </c>
      <c r="B633" s="56">
        <v>40311235869</v>
      </c>
      <c r="C633" s="57">
        <v>37948</v>
      </c>
    </row>
    <row r="634" spans="1:3" hidden="1" x14ac:dyDescent="0.2">
      <c r="A634" s="53" t="s">
        <v>2427</v>
      </c>
      <c r="B634" s="56">
        <v>15007047465</v>
      </c>
      <c r="C634" s="57">
        <v>18448</v>
      </c>
    </row>
    <row r="635" spans="1:3" hidden="1" x14ac:dyDescent="0.2">
      <c r="A635" s="53" t="s">
        <v>2428</v>
      </c>
      <c r="B635" s="56">
        <v>31206034871</v>
      </c>
      <c r="C635" s="57">
        <v>41063</v>
      </c>
    </row>
    <row r="636" spans="1:3" x14ac:dyDescent="0.2">
      <c r="A636" s="53" t="s">
        <v>2429</v>
      </c>
      <c r="B636" s="56">
        <v>41211309581</v>
      </c>
      <c r="C636" s="57">
        <v>41243</v>
      </c>
    </row>
    <row r="637" spans="1:3" x14ac:dyDescent="0.2">
      <c r="A637" s="53" t="s">
        <v>2430</v>
      </c>
      <c r="B637" s="56">
        <v>26007306484</v>
      </c>
      <c r="C637" s="57">
        <v>22127</v>
      </c>
    </row>
    <row r="638" spans="1:3" x14ac:dyDescent="0.2">
      <c r="A638" s="53" t="s">
        <v>2431</v>
      </c>
      <c r="B638" s="56">
        <v>24101106919</v>
      </c>
      <c r="C638" s="57">
        <v>14986</v>
      </c>
    </row>
    <row r="639" spans="1:3" hidden="1" x14ac:dyDescent="0.2">
      <c r="A639" s="53" t="s">
        <v>2432</v>
      </c>
      <c r="B639" s="56">
        <v>19803060769</v>
      </c>
      <c r="C639" s="57">
        <v>35860</v>
      </c>
    </row>
    <row r="640" spans="1:3" hidden="1" x14ac:dyDescent="0.2">
      <c r="A640" s="53" t="s">
        <v>2433</v>
      </c>
      <c r="B640" s="56">
        <v>15512089642</v>
      </c>
      <c r="C640" s="57">
        <v>20431</v>
      </c>
    </row>
    <row r="641" spans="1:3" hidden="1" x14ac:dyDescent="0.2">
      <c r="A641" s="53" t="s">
        <v>2434</v>
      </c>
      <c r="B641" s="56">
        <v>17903171523</v>
      </c>
      <c r="C641" s="57">
        <v>28931</v>
      </c>
    </row>
    <row r="642" spans="1:3" hidden="1" x14ac:dyDescent="0.2">
      <c r="A642" s="53" t="s">
        <v>2435</v>
      </c>
      <c r="B642" s="56">
        <v>19108181013</v>
      </c>
      <c r="C642" s="57">
        <v>33468</v>
      </c>
    </row>
    <row r="643" spans="1:3" hidden="1" x14ac:dyDescent="0.2">
      <c r="A643" s="53" t="s">
        <v>2436</v>
      </c>
      <c r="B643" s="56">
        <v>31101123591</v>
      </c>
      <c r="C643" s="57">
        <v>40555</v>
      </c>
    </row>
    <row r="644" spans="1:3" hidden="1" x14ac:dyDescent="0.2">
      <c r="A644" s="53" t="s">
        <v>2437</v>
      </c>
      <c r="B644" s="56">
        <v>13606126308</v>
      </c>
      <c r="C644" s="57">
        <v>13313</v>
      </c>
    </row>
    <row r="645" spans="1:3" hidden="1" x14ac:dyDescent="0.2">
      <c r="A645" s="53" t="s">
        <v>2438</v>
      </c>
      <c r="B645" s="56">
        <v>14303298947</v>
      </c>
      <c r="C645" s="57">
        <v>15794</v>
      </c>
    </row>
    <row r="646" spans="1:3" hidden="1" x14ac:dyDescent="0.2">
      <c r="A646" s="53" t="s">
        <v>2439</v>
      </c>
      <c r="B646" s="56">
        <v>30209208732</v>
      </c>
      <c r="C646" s="57">
        <v>37519</v>
      </c>
    </row>
    <row r="647" spans="1:3" hidden="1" x14ac:dyDescent="0.2">
      <c r="A647" s="53" t="s">
        <v>2440</v>
      </c>
      <c r="B647" s="56">
        <v>14305189263</v>
      </c>
      <c r="C647" s="57">
        <v>15844</v>
      </c>
    </row>
    <row r="648" spans="1:3" x14ac:dyDescent="0.2">
      <c r="A648" s="53" t="s">
        <v>2441</v>
      </c>
      <c r="B648" s="56">
        <v>27107037889</v>
      </c>
      <c r="C648" s="57">
        <v>26117</v>
      </c>
    </row>
    <row r="649" spans="1:3" hidden="1" x14ac:dyDescent="0.2">
      <c r="A649" s="53" t="s">
        <v>2442</v>
      </c>
      <c r="B649" s="56">
        <v>31303157320</v>
      </c>
      <c r="C649" s="57">
        <v>41348</v>
      </c>
    </row>
    <row r="650" spans="1:3" x14ac:dyDescent="0.2">
      <c r="A650" s="53" t="s">
        <v>2443</v>
      </c>
      <c r="B650" s="56">
        <v>23409280337</v>
      </c>
      <c r="C650" s="57">
        <v>12690</v>
      </c>
    </row>
    <row r="651" spans="1:3" x14ac:dyDescent="0.2">
      <c r="A651" s="53" t="s">
        <v>2444</v>
      </c>
      <c r="B651" s="56">
        <v>40105028141</v>
      </c>
      <c r="C651" s="57">
        <v>37013</v>
      </c>
    </row>
    <row r="652" spans="1:3" x14ac:dyDescent="0.2">
      <c r="A652" s="53" t="s">
        <v>2445</v>
      </c>
      <c r="B652" s="56">
        <v>24310256101</v>
      </c>
      <c r="C652" s="57">
        <v>16004</v>
      </c>
    </row>
    <row r="653" spans="1:3" hidden="1" x14ac:dyDescent="0.2">
      <c r="A653" s="53" t="s">
        <v>2446</v>
      </c>
      <c r="B653" s="56">
        <v>18501242765</v>
      </c>
      <c r="C653" s="57">
        <v>31071</v>
      </c>
    </row>
    <row r="654" spans="1:3" x14ac:dyDescent="0.2">
      <c r="A654" s="53" t="s">
        <v>2447</v>
      </c>
      <c r="B654" s="56">
        <v>23907123433</v>
      </c>
      <c r="C654" s="57">
        <v>14438</v>
      </c>
    </row>
    <row r="655" spans="1:3" hidden="1" x14ac:dyDescent="0.2">
      <c r="A655" s="53" t="s">
        <v>2448</v>
      </c>
      <c r="B655" s="56">
        <v>30811182507</v>
      </c>
      <c r="C655" s="57">
        <v>39770</v>
      </c>
    </row>
    <row r="656" spans="1:3" hidden="1" x14ac:dyDescent="0.2">
      <c r="A656" s="53" t="s">
        <v>2449</v>
      </c>
      <c r="B656" s="56">
        <v>30911078223</v>
      </c>
      <c r="C656" s="57">
        <v>40124</v>
      </c>
    </row>
    <row r="657" spans="1:3" x14ac:dyDescent="0.2">
      <c r="A657" s="53" t="s">
        <v>2450</v>
      </c>
      <c r="B657" s="56">
        <v>23407183834</v>
      </c>
      <c r="C657" s="57">
        <v>12618</v>
      </c>
    </row>
    <row r="658" spans="1:3" hidden="1" x14ac:dyDescent="0.2">
      <c r="A658" s="53" t="s">
        <v>2451</v>
      </c>
      <c r="B658" s="56">
        <v>16204034828</v>
      </c>
      <c r="C658" s="57">
        <v>22739</v>
      </c>
    </row>
    <row r="659" spans="1:3" hidden="1" x14ac:dyDescent="0.2">
      <c r="A659" s="53" t="s">
        <v>2452</v>
      </c>
      <c r="B659" s="56">
        <v>30011170437</v>
      </c>
      <c r="C659" s="57">
        <v>36847</v>
      </c>
    </row>
    <row r="660" spans="1:3" hidden="1" x14ac:dyDescent="0.2">
      <c r="A660" s="53" t="s">
        <v>2453</v>
      </c>
      <c r="B660" s="56">
        <v>15310163182</v>
      </c>
      <c r="C660" s="57">
        <v>19648</v>
      </c>
    </row>
    <row r="661" spans="1:3" x14ac:dyDescent="0.2">
      <c r="A661" s="53" t="s">
        <v>2454</v>
      </c>
      <c r="B661" s="56">
        <v>27407109527</v>
      </c>
      <c r="C661" s="57">
        <v>27220</v>
      </c>
    </row>
    <row r="662" spans="1:3" x14ac:dyDescent="0.2">
      <c r="A662" s="53" t="s">
        <v>2455</v>
      </c>
      <c r="B662" s="56">
        <v>25004166860</v>
      </c>
      <c r="C662" s="57">
        <v>18369</v>
      </c>
    </row>
    <row r="663" spans="1:3" hidden="1" x14ac:dyDescent="0.2">
      <c r="A663" s="53" t="s">
        <v>2456</v>
      </c>
      <c r="B663" s="56">
        <v>14708112922</v>
      </c>
      <c r="C663" s="57">
        <v>17390</v>
      </c>
    </row>
    <row r="664" spans="1:3" x14ac:dyDescent="0.2">
      <c r="A664" s="53" t="s">
        <v>2457</v>
      </c>
      <c r="B664" s="56">
        <v>25008143096</v>
      </c>
      <c r="C664" s="57">
        <v>18489</v>
      </c>
    </row>
    <row r="665" spans="1:3" hidden="1" x14ac:dyDescent="0.2">
      <c r="A665" s="53" t="s">
        <v>2458</v>
      </c>
      <c r="B665" s="56">
        <v>31308319490</v>
      </c>
      <c r="C665" s="57">
        <v>41517</v>
      </c>
    </row>
    <row r="666" spans="1:3" x14ac:dyDescent="0.2">
      <c r="A666" s="53" t="s">
        <v>2459</v>
      </c>
      <c r="B666" s="56">
        <v>24806052528</v>
      </c>
      <c r="C666" s="57">
        <v>17689</v>
      </c>
    </row>
    <row r="667" spans="1:3" hidden="1" x14ac:dyDescent="0.2">
      <c r="A667" s="53" t="s">
        <v>2460</v>
      </c>
      <c r="B667" s="56">
        <v>15707145230</v>
      </c>
      <c r="C667" s="57">
        <v>21015</v>
      </c>
    </row>
    <row r="668" spans="1:3" hidden="1" x14ac:dyDescent="0.2">
      <c r="A668" s="53" t="s">
        <v>2461</v>
      </c>
      <c r="B668" s="56">
        <v>18201186448</v>
      </c>
      <c r="C668" s="57">
        <v>29969</v>
      </c>
    </row>
    <row r="669" spans="1:3" x14ac:dyDescent="0.2">
      <c r="A669" s="53" t="s">
        <v>2462</v>
      </c>
      <c r="B669" s="56">
        <v>25212062163</v>
      </c>
      <c r="C669" s="57">
        <v>19334</v>
      </c>
    </row>
    <row r="670" spans="1:3" hidden="1" x14ac:dyDescent="0.2">
      <c r="A670" s="53" t="s">
        <v>2463</v>
      </c>
      <c r="B670" s="56">
        <v>18011047879</v>
      </c>
      <c r="C670" s="57">
        <v>29529</v>
      </c>
    </row>
    <row r="671" spans="1:3" hidden="1" x14ac:dyDescent="0.2">
      <c r="A671" s="53" t="s">
        <v>2464</v>
      </c>
      <c r="B671" s="56">
        <v>18307307112</v>
      </c>
      <c r="C671" s="57">
        <v>30527</v>
      </c>
    </row>
    <row r="672" spans="1:3" hidden="1" x14ac:dyDescent="0.2">
      <c r="A672" s="53" t="s">
        <v>2465</v>
      </c>
      <c r="B672" s="56">
        <v>16212166778</v>
      </c>
      <c r="C672" s="57">
        <v>22996</v>
      </c>
    </row>
    <row r="673" spans="1:3" hidden="1" x14ac:dyDescent="0.2">
      <c r="A673" s="53" t="s">
        <v>2466</v>
      </c>
      <c r="B673" s="56">
        <v>18005137182</v>
      </c>
      <c r="C673" s="57">
        <v>29354</v>
      </c>
    </row>
    <row r="674" spans="1:3" hidden="1" x14ac:dyDescent="0.2">
      <c r="A674" s="53" t="s">
        <v>2467</v>
      </c>
      <c r="B674" s="56">
        <v>18203267514</v>
      </c>
      <c r="C674" s="57">
        <v>30036</v>
      </c>
    </row>
    <row r="675" spans="1:3" x14ac:dyDescent="0.2">
      <c r="A675" s="53" t="s">
        <v>2468</v>
      </c>
      <c r="B675" s="56">
        <v>25505184906</v>
      </c>
      <c r="C675" s="57">
        <v>20227</v>
      </c>
    </row>
    <row r="676" spans="1:3" hidden="1" x14ac:dyDescent="0.2">
      <c r="A676" s="53" t="s">
        <v>2469</v>
      </c>
      <c r="B676" s="56">
        <v>17503216559</v>
      </c>
      <c r="C676" s="57">
        <v>27474</v>
      </c>
    </row>
    <row r="677" spans="1:3" x14ac:dyDescent="0.2">
      <c r="A677" s="53" t="s">
        <v>2470</v>
      </c>
      <c r="B677" s="56">
        <v>28406177042</v>
      </c>
      <c r="C677" s="57">
        <v>30850</v>
      </c>
    </row>
    <row r="678" spans="1:3" x14ac:dyDescent="0.2">
      <c r="A678" s="53" t="s">
        <v>2471</v>
      </c>
      <c r="B678" s="56">
        <v>40311016423</v>
      </c>
      <c r="C678" s="57">
        <v>37926</v>
      </c>
    </row>
    <row r="679" spans="1:3" hidden="1" x14ac:dyDescent="0.2">
      <c r="A679" s="53" t="s">
        <v>2472</v>
      </c>
      <c r="B679" s="56">
        <v>13511087646</v>
      </c>
      <c r="C679" s="57">
        <v>13096</v>
      </c>
    </row>
    <row r="680" spans="1:3" hidden="1" x14ac:dyDescent="0.2">
      <c r="A680" s="53" t="s">
        <v>2473</v>
      </c>
      <c r="B680" s="56">
        <v>31112226231</v>
      </c>
      <c r="C680" s="57">
        <v>40899</v>
      </c>
    </row>
    <row r="681" spans="1:3" hidden="1" x14ac:dyDescent="0.2">
      <c r="A681" s="53" t="s">
        <v>2474</v>
      </c>
      <c r="B681" s="56">
        <v>19205276325</v>
      </c>
      <c r="C681" s="57">
        <v>33751</v>
      </c>
    </row>
    <row r="682" spans="1:3" x14ac:dyDescent="0.2">
      <c r="A682" s="53" t="s">
        <v>2475</v>
      </c>
      <c r="B682" s="56">
        <v>23303274179</v>
      </c>
      <c r="C682" s="57">
        <v>12140</v>
      </c>
    </row>
    <row r="683" spans="1:3" x14ac:dyDescent="0.2">
      <c r="A683" s="53" t="s">
        <v>2476</v>
      </c>
      <c r="B683" s="56">
        <v>28212120363</v>
      </c>
      <c r="C683" s="57">
        <v>30297</v>
      </c>
    </row>
    <row r="684" spans="1:3" x14ac:dyDescent="0.2">
      <c r="A684" s="53" t="s">
        <v>2477</v>
      </c>
      <c r="B684" s="56">
        <v>40204279742</v>
      </c>
      <c r="C684" s="57">
        <v>37373</v>
      </c>
    </row>
    <row r="685" spans="1:3" hidden="1" x14ac:dyDescent="0.2">
      <c r="A685" s="53" t="s">
        <v>2478</v>
      </c>
      <c r="B685" s="56">
        <v>30110239320</v>
      </c>
      <c r="C685" s="57">
        <v>37187</v>
      </c>
    </row>
    <row r="686" spans="1:3" hidden="1" x14ac:dyDescent="0.2">
      <c r="A686" s="53" t="s">
        <v>2479</v>
      </c>
      <c r="B686" s="56">
        <v>30506230117</v>
      </c>
      <c r="C686" s="57">
        <v>38526</v>
      </c>
    </row>
    <row r="687" spans="1:3" hidden="1" x14ac:dyDescent="0.2">
      <c r="A687" s="53" t="s">
        <v>2480</v>
      </c>
      <c r="B687" s="56">
        <v>15910246271</v>
      </c>
      <c r="C687" s="57">
        <v>21847</v>
      </c>
    </row>
    <row r="688" spans="1:3" hidden="1" x14ac:dyDescent="0.2">
      <c r="A688" s="53" t="s">
        <v>2481</v>
      </c>
      <c r="B688" s="56">
        <v>19812026091</v>
      </c>
      <c r="C688" s="57">
        <v>36131</v>
      </c>
    </row>
    <row r="689" spans="1:3" hidden="1" x14ac:dyDescent="0.2">
      <c r="A689" s="53" t="s">
        <v>2482</v>
      </c>
      <c r="B689" s="56">
        <v>30401277402</v>
      </c>
      <c r="C689" s="57">
        <v>38013</v>
      </c>
    </row>
    <row r="690" spans="1:3" hidden="1" x14ac:dyDescent="0.2">
      <c r="A690" s="53" t="s">
        <v>2483</v>
      </c>
      <c r="B690" s="56">
        <v>13310083188</v>
      </c>
      <c r="C690" s="57">
        <v>12335</v>
      </c>
    </row>
    <row r="691" spans="1:3" hidden="1" x14ac:dyDescent="0.2">
      <c r="A691" s="53" t="s">
        <v>2484</v>
      </c>
      <c r="B691" s="56">
        <v>19601014320</v>
      </c>
      <c r="C691" s="57">
        <v>35065</v>
      </c>
    </row>
    <row r="692" spans="1:3" hidden="1" x14ac:dyDescent="0.2">
      <c r="A692" s="53" t="s">
        <v>2485</v>
      </c>
      <c r="B692" s="56">
        <v>19011176599</v>
      </c>
      <c r="C692" s="57">
        <v>33194</v>
      </c>
    </row>
    <row r="693" spans="1:3" hidden="1" x14ac:dyDescent="0.2">
      <c r="A693" s="53" t="s">
        <v>2486</v>
      </c>
      <c r="B693" s="56">
        <v>13712098876</v>
      </c>
      <c r="C693" s="57">
        <v>13858</v>
      </c>
    </row>
    <row r="694" spans="1:3" x14ac:dyDescent="0.2">
      <c r="A694" s="53" t="s">
        <v>2487</v>
      </c>
      <c r="B694" s="56">
        <v>25008041151</v>
      </c>
      <c r="C694" s="57">
        <v>18479</v>
      </c>
    </row>
    <row r="695" spans="1:3" hidden="1" x14ac:dyDescent="0.2">
      <c r="A695" s="53" t="s">
        <v>2488</v>
      </c>
      <c r="B695" s="56">
        <v>18305271475</v>
      </c>
      <c r="C695" s="57">
        <v>30463</v>
      </c>
    </row>
    <row r="696" spans="1:3" hidden="1" x14ac:dyDescent="0.2">
      <c r="A696" s="53" t="s">
        <v>2489</v>
      </c>
      <c r="B696" s="56">
        <v>30404139207</v>
      </c>
      <c r="C696" s="57">
        <v>38090</v>
      </c>
    </row>
    <row r="697" spans="1:3" hidden="1" x14ac:dyDescent="0.2">
      <c r="A697" s="53" t="s">
        <v>2490</v>
      </c>
      <c r="B697" s="56">
        <v>14501190191</v>
      </c>
      <c r="C697" s="57">
        <v>16456</v>
      </c>
    </row>
    <row r="698" spans="1:3" x14ac:dyDescent="0.2">
      <c r="A698" s="53" t="s">
        <v>2491</v>
      </c>
      <c r="B698" s="56">
        <v>29706308451</v>
      </c>
      <c r="C698" s="57">
        <v>35611</v>
      </c>
    </row>
    <row r="699" spans="1:3" hidden="1" x14ac:dyDescent="0.2">
      <c r="A699" s="53" t="s">
        <v>2492</v>
      </c>
      <c r="B699" s="56">
        <v>15808153763</v>
      </c>
      <c r="C699" s="57">
        <v>21412</v>
      </c>
    </row>
    <row r="700" spans="1:3" x14ac:dyDescent="0.2">
      <c r="A700" s="53" t="s">
        <v>2493</v>
      </c>
      <c r="B700" s="56">
        <v>28005049923</v>
      </c>
      <c r="C700" s="57">
        <v>29345</v>
      </c>
    </row>
    <row r="701" spans="1:3" hidden="1" x14ac:dyDescent="0.2">
      <c r="A701" s="53" t="s">
        <v>2494</v>
      </c>
      <c r="B701" s="56">
        <v>31203120644</v>
      </c>
      <c r="C701" s="57">
        <v>40980</v>
      </c>
    </row>
    <row r="702" spans="1:3" hidden="1" x14ac:dyDescent="0.2">
      <c r="A702" s="53" t="s">
        <v>2495</v>
      </c>
      <c r="B702" s="56">
        <v>14610154068</v>
      </c>
      <c r="C702" s="57">
        <v>17090</v>
      </c>
    </row>
    <row r="703" spans="1:3" hidden="1" x14ac:dyDescent="0.2">
      <c r="A703" s="53" t="s">
        <v>2496</v>
      </c>
      <c r="B703" s="56">
        <v>16904213128</v>
      </c>
      <c r="C703" s="57">
        <v>25314</v>
      </c>
    </row>
    <row r="704" spans="1:3" x14ac:dyDescent="0.2">
      <c r="A704" s="53" t="s">
        <v>2497</v>
      </c>
      <c r="B704" s="56">
        <v>23603016630</v>
      </c>
      <c r="C704" s="57">
        <v>13210</v>
      </c>
    </row>
    <row r="705" spans="1:3" hidden="1" x14ac:dyDescent="0.2">
      <c r="A705" s="53" t="s">
        <v>2498</v>
      </c>
      <c r="B705" s="56">
        <v>30412028443</v>
      </c>
      <c r="C705" s="57">
        <v>38323</v>
      </c>
    </row>
    <row r="706" spans="1:3" hidden="1" x14ac:dyDescent="0.2">
      <c r="A706" s="53" t="s">
        <v>2499</v>
      </c>
      <c r="B706" s="56">
        <v>30012106617</v>
      </c>
      <c r="C706" s="57">
        <v>36870</v>
      </c>
    </row>
    <row r="707" spans="1:3" x14ac:dyDescent="0.2">
      <c r="A707" s="53" t="s">
        <v>2500</v>
      </c>
      <c r="B707" s="56">
        <v>24906303260</v>
      </c>
      <c r="C707" s="57">
        <v>18079</v>
      </c>
    </row>
    <row r="708" spans="1:3" x14ac:dyDescent="0.2">
      <c r="A708" s="53" t="s">
        <v>2501</v>
      </c>
      <c r="B708" s="56">
        <v>29701115637</v>
      </c>
      <c r="C708" s="57">
        <v>35441</v>
      </c>
    </row>
    <row r="709" spans="1:3" hidden="1" x14ac:dyDescent="0.2">
      <c r="A709" s="53" t="s">
        <v>2502</v>
      </c>
      <c r="B709" s="56">
        <v>15408166321</v>
      </c>
      <c r="C709" s="57">
        <v>19952</v>
      </c>
    </row>
    <row r="710" spans="1:3" hidden="1" x14ac:dyDescent="0.2">
      <c r="A710" s="53" t="s">
        <v>2503</v>
      </c>
      <c r="B710" s="56">
        <v>15710011718</v>
      </c>
      <c r="C710" s="57">
        <v>21094</v>
      </c>
    </row>
    <row r="711" spans="1:3" hidden="1" x14ac:dyDescent="0.2">
      <c r="A711" s="53" t="s">
        <v>2504</v>
      </c>
      <c r="B711" s="56">
        <v>30409180560</v>
      </c>
      <c r="C711" s="57">
        <v>38248</v>
      </c>
    </row>
    <row r="712" spans="1:3" hidden="1" x14ac:dyDescent="0.2">
      <c r="A712" s="53" t="s">
        <v>2505</v>
      </c>
      <c r="B712" s="56">
        <v>17503087679</v>
      </c>
      <c r="C712" s="57">
        <v>27461</v>
      </c>
    </row>
    <row r="713" spans="1:3" x14ac:dyDescent="0.2">
      <c r="A713" s="53" t="s">
        <v>2506</v>
      </c>
      <c r="B713" s="56">
        <v>41307049578</v>
      </c>
      <c r="C713" s="57">
        <v>41459</v>
      </c>
    </row>
    <row r="714" spans="1:3" x14ac:dyDescent="0.2">
      <c r="A714" s="53" t="s">
        <v>2507</v>
      </c>
      <c r="B714" s="56">
        <v>24002175378</v>
      </c>
      <c r="C714" s="57">
        <v>14658</v>
      </c>
    </row>
    <row r="715" spans="1:3" hidden="1" x14ac:dyDescent="0.2">
      <c r="A715" s="53" t="s">
        <v>2508</v>
      </c>
      <c r="B715" s="56">
        <v>14506088254</v>
      </c>
      <c r="C715" s="57">
        <v>16596</v>
      </c>
    </row>
    <row r="716" spans="1:3" hidden="1" x14ac:dyDescent="0.2">
      <c r="A716" s="53" t="s">
        <v>2509</v>
      </c>
      <c r="B716" s="56">
        <v>15402210697</v>
      </c>
      <c r="C716" s="57">
        <v>19776</v>
      </c>
    </row>
    <row r="717" spans="1:3" hidden="1" x14ac:dyDescent="0.2">
      <c r="A717" s="53" t="s">
        <v>2510</v>
      </c>
      <c r="B717" s="56">
        <v>17307210716</v>
      </c>
      <c r="C717" s="57">
        <v>26866</v>
      </c>
    </row>
    <row r="718" spans="1:3" hidden="1" x14ac:dyDescent="0.2">
      <c r="A718" s="53" t="s">
        <v>2511</v>
      </c>
      <c r="B718" s="56">
        <v>14009274870</v>
      </c>
      <c r="C718" s="57">
        <v>14881</v>
      </c>
    </row>
    <row r="719" spans="1:3" hidden="1" x14ac:dyDescent="0.2">
      <c r="A719" s="53" t="s">
        <v>2512</v>
      </c>
      <c r="B719" s="56">
        <v>31009045893</v>
      </c>
      <c r="C719" s="57">
        <v>40425</v>
      </c>
    </row>
    <row r="720" spans="1:3" x14ac:dyDescent="0.2">
      <c r="A720" s="53" t="s">
        <v>2513</v>
      </c>
      <c r="B720" s="56">
        <v>26211284072</v>
      </c>
      <c r="C720" s="57">
        <v>22978</v>
      </c>
    </row>
    <row r="721" spans="1:3" hidden="1" x14ac:dyDescent="0.2">
      <c r="A721" s="53" t="s">
        <v>2514</v>
      </c>
      <c r="B721" s="56">
        <v>13512220377</v>
      </c>
      <c r="C721" s="57">
        <v>13140</v>
      </c>
    </row>
    <row r="722" spans="1:3" x14ac:dyDescent="0.2">
      <c r="A722" s="53" t="s">
        <v>2515</v>
      </c>
      <c r="B722" s="56">
        <v>23610031768</v>
      </c>
      <c r="C722" s="57">
        <v>13426</v>
      </c>
    </row>
    <row r="723" spans="1:3" x14ac:dyDescent="0.2">
      <c r="A723" s="53" t="s">
        <v>2516</v>
      </c>
      <c r="B723" s="56">
        <v>25108198166</v>
      </c>
      <c r="C723" s="57">
        <v>18859</v>
      </c>
    </row>
    <row r="724" spans="1:3" x14ac:dyDescent="0.2">
      <c r="A724" s="53" t="s">
        <v>2517</v>
      </c>
      <c r="B724" s="56">
        <v>25003121544</v>
      </c>
      <c r="C724" s="57">
        <v>18334</v>
      </c>
    </row>
    <row r="725" spans="1:3" hidden="1" x14ac:dyDescent="0.2">
      <c r="A725" s="53" t="s">
        <v>2518</v>
      </c>
      <c r="B725" s="56">
        <v>16306107885</v>
      </c>
      <c r="C725" s="57">
        <v>23172</v>
      </c>
    </row>
    <row r="726" spans="1:3" x14ac:dyDescent="0.2">
      <c r="A726" s="53" t="s">
        <v>2519</v>
      </c>
      <c r="B726" s="56">
        <v>29411231045</v>
      </c>
      <c r="C726" s="57">
        <v>34661</v>
      </c>
    </row>
    <row r="727" spans="1:3" x14ac:dyDescent="0.2">
      <c r="A727" s="53" t="s">
        <v>2520</v>
      </c>
      <c r="B727" s="56">
        <v>24405232311</v>
      </c>
      <c r="C727" s="57">
        <v>16215</v>
      </c>
    </row>
    <row r="728" spans="1:3" x14ac:dyDescent="0.2">
      <c r="A728" s="53" t="s">
        <v>2521</v>
      </c>
      <c r="B728" s="56">
        <v>29405134117</v>
      </c>
      <c r="C728" s="57">
        <v>34467</v>
      </c>
    </row>
    <row r="729" spans="1:3" x14ac:dyDescent="0.2">
      <c r="A729" s="53" t="s">
        <v>2522</v>
      </c>
      <c r="B729" s="56">
        <v>26908266343</v>
      </c>
      <c r="C729" s="57">
        <v>25441</v>
      </c>
    </row>
    <row r="730" spans="1:3" x14ac:dyDescent="0.2">
      <c r="A730" s="53" t="s">
        <v>2523</v>
      </c>
      <c r="B730" s="56">
        <v>23709063129</v>
      </c>
      <c r="C730" s="57">
        <v>13764</v>
      </c>
    </row>
    <row r="731" spans="1:3" hidden="1" x14ac:dyDescent="0.2">
      <c r="A731" s="53" t="s">
        <v>2524</v>
      </c>
      <c r="B731" s="56">
        <v>19303027435</v>
      </c>
      <c r="C731" s="57">
        <v>34030</v>
      </c>
    </row>
    <row r="732" spans="1:3" hidden="1" x14ac:dyDescent="0.2">
      <c r="A732" s="53" t="s">
        <v>2525</v>
      </c>
      <c r="B732" s="56">
        <v>15908029455</v>
      </c>
      <c r="C732" s="57">
        <v>21764</v>
      </c>
    </row>
    <row r="733" spans="1:3" x14ac:dyDescent="0.2">
      <c r="A733" s="53" t="s">
        <v>2526</v>
      </c>
      <c r="B733" s="56">
        <v>23605099540</v>
      </c>
      <c r="C733" s="57">
        <v>13279</v>
      </c>
    </row>
    <row r="734" spans="1:3" hidden="1" x14ac:dyDescent="0.2">
      <c r="A734" s="53" t="s">
        <v>2527</v>
      </c>
      <c r="B734" s="56">
        <v>19711028017</v>
      </c>
      <c r="C734" s="57">
        <v>35736</v>
      </c>
    </row>
    <row r="735" spans="1:3" hidden="1" x14ac:dyDescent="0.2">
      <c r="A735" s="53" t="s">
        <v>2528</v>
      </c>
      <c r="B735" s="56">
        <v>15405128426</v>
      </c>
      <c r="C735" s="57">
        <v>19856</v>
      </c>
    </row>
    <row r="736" spans="1:3" x14ac:dyDescent="0.2">
      <c r="A736" s="53" t="s">
        <v>2529</v>
      </c>
      <c r="B736" s="56">
        <v>23509219840</v>
      </c>
      <c r="C736" s="57">
        <v>13048</v>
      </c>
    </row>
    <row r="737" spans="1:3" hidden="1" x14ac:dyDescent="0.2">
      <c r="A737" s="53" t="s">
        <v>2530</v>
      </c>
      <c r="B737" s="56">
        <v>19505155685</v>
      </c>
      <c r="C737" s="57">
        <v>34834</v>
      </c>
    </row>
    <row r="738" spans="1:3" x14ac:dyDescent="0.2">
      <c r="A738" s="53" t="s">
        <v>2531</v>
      </c>
      <c r="B738" s="56">
        <v>28612200150</v>
      </c>
      <c r="C738" s="57">
        <v>31766</v>
      </c>
    </row>
    <row r="739" spans="1:3" hidden="1" x14ac:dyDescent="0.2">
      <c r="A739" s="53" t="s">
        <v>2532</v>
      </c>
      <c r="B739" s="56">
        <v>14502069285</v>
      </c>
      <c r="C739" s="57">
        <v>16474</v>
      </c>
    </row>
    <row r="740" spans="1:3" x14ac:dyDescent="0.2">
      <c r="A740" s="53" t="s">
        <v>2533</v>
      </c>
      <c r="B740" s="56">
        <v>26604072980</v>
      </c>
      <c r="C740" s="57">
        <v>24204</v>
      </c>
    </row>
    <row r="741" spans="1:3" x14ac:dyDescent="0.2">
      <c r="A741" s="53" t="s">
        <v>2534</v>
      </c>
      <c r="B741" s="56">
        <v>24007222142</v>
      </c>
      <c r="C741" s="57">
        <v>14814</v>
      </c>
    </row>
    <row r="742" spans="1:3" hidden="1" x14ac:dyDescent="0.2">
      <c r="A742" s="53" t="s">
        <v>2535</v>
      </c>
      <c r="B742" s="56">
        <v>30505068916</v>
      </c>
      <c r="C742" s="57">
        <v>38478</v>
      </c>
    </row>
    <row r="743" spans="1:3" hidden="1" x14ac:dyDescent="0.2">
      <c r="A743" s="53" t="s">
        <v>2536</v>
      </c>
      <c r="B743" s="56">
        <v>17510024342</v>
      </c>
      <c r="C743" s="57">
        <v>27669</v>
      </c>
    </row>
    <row r="744" spans="1:3" x14ac:dyDescent="0.2">
      <c r="A744" s="53" t="s">
        <v>2537</v>
      </c>
      <c r="B744" s="56">
        <v>40210181281</v>
      </c>
      <c r="C744" s="57">
        <v>37547</v>
      </c>
    </row>
    <row r="745" spans="1:3" hidden="1" x14ac:dyDescent="0.2">
      <c r="A745" s="53" t="s">
        <v>2538</v>
      </c>
      <c r="B745" s="56">
        <v>16408214686</v>
      </c>
      <c r="C745" s="57">
        <v>23610</v>
      </c>
    </row>
    <row r="746" spans="1:3" x14ac:dyDescent="0.2">
      <c r="A746" s="53" t="s">
        <v>2539</v>
      </c>
      <c r="B746" s="56">
        <v>28012094337</v>
      </c>
      <c r="C746" s="57">
        <v>29564</v>
      </c>
    </row>
    <row r="747" spans="1:3" x14ac:dyDescent="0.2">
      <c r="A747" s="53" t="s">
        <v>2540</v>
      </c>
      <c r="B747" s="56">
        <v>29705131035</v>
      </c>
      <c r="C747" s="57">
        <v>35563</v>
      </c>
    </row>
    <row r="748" spans="1:3" x14ac:dyDescent="0.2">
      <c r="A748" s="53" t="s">
        <v>2541</v>
      </c>
      <c r="B748" s="56">
        <v>28406225439</v>
      </c>
      <c r="C748" s="57">
        <v>30855</v>
      </c>
    </row>
    <row r="749" spans="1:3" x14ac:dyDescent="0.2">
      <c r="A749" s="53" t="s">
        <v>2542</v>
      </c>
      <c r="B749" s="56">
        <v>27605216176</v>
      </c>
      <c r="C749" s="57">
        <v>27901</v>
      </c>
    </row>
    <row r="750" spans="1:3" x14ac:dyDescent="0.2">
      <c r="A750" s="53" t="s">
        <v>2543</v>
      </c>
      <c r="B750" s="56">
        <v>40204059266</v>
      </c>
      <c r="C750" s="57">
        <v>37351</v>
      </c>
    </row>
    <row r="751" spans="1:3" hidden="1" x14ac:dyDescent="0.2">
      <c r="A751" s="53" t="s">
        <v>2544</v>
      </c>
      <c r="B751" s="56">
        <v>30607051915</v>
      </c>
      <c r="C751" s="57">
        <v>38903</v>
      </c>
    </row>
    <row r="752" spans="1:3" hidden="1" x14ac:dyDescent="0.2">
      <c r="A752" s="53" t="s">
        <v>2545</v>
      </c>
      <c r="B752" s="56">
        <v>17312047550</v>
      </c>
      <c r="C752" s="57">
        <v>27002</v>
      </c>
    </row>
    <row r="753" spans="1:3" x14ac:dyDescent="0.2">
      <c r="A753" s="53" t="s">
        <v>2546</v>
      </c>
      <c r="B753" s="56">
        <v>25406062913</v>
      </c>
      <c r="C753" s="57">
        <v>19881</v>
      </c>
    </row>
    <row r="754" spans="1:3" x14ac:dyDescent="0.2">
      <c r="A754" s="53" t="s">
        <v>2547</v>
      </c>
      <c r="B754" s="56">
        <v>28709025339</v>
      </c>
      <c r="C754" s="57">
        <v>32022</v>
      </c>
    </row>
    <row r="755" spans="1:3" hidden="1" x14ac:dyDescent="0.2">
      <c r="A755" s="53" t="s">
        <v>2548</v>
      </c>
      <c r="B755" s="56">
        <v>30202186661</v>
      </c>
      <c r="C755" s="57">
        <v>37305</v>
      </c>
    </row>
    <row r="756" spans="1:3" x14ac:dyDescent="0.2">
      <c r="A756" s="53" t="s">
        <v>2549</v>
      </c>
      <c r="B756" s="56">
        <v>40610047836</v>
      </c>
      <c r="C756" s="57">
        <v>38994</v>
      </c>
    </row>
    <row r="757" spans="1:3" hidden="1" x14ac:dyDescent="0.2">
      <c r="A757" s="53" t="s">
        <v>2550</v>
      </c>
      <c r="B757" s="56">
        <v>18405229011</v>
      </c>
      <c r="C757" s="57">
        <v>30824</v>
      </c>
    </row>
    <row r="758" spans="1:3" hidden="1" x14ac:dyDescent="0.2">
      <c r="A758" s="53" t="s">
        <v>2551</v>
      </c>
      <c r="B758" s="56">
        <v>15703297380</v>
      </c>
      <c r="C758" s="57">
        <v>20908</v>
      </c>
    </row>
    <row r="759" spans="1:3" x14ac:dyDescent="0.2">
      <c r="A759" s="53" t="s">
        <v>2552</v>
      </c>
      <c r="B759" s="56">
        <v>26307034350</v>
      </c>
      <c r="C759" s="57">
        <v>23195</v>
      </c>
    </row>
    <row r="760" spans="1:3" x14ac:dyDescent="0.2">
      <c r="A760" s="53" t="s">
        <v>2553</v>
      </c>
      <c r="B760" s="56">
        <v>24302150374</v>
      </c>
      <c r="C760" s="57">
        <v>15752</v>
      </c>
    </row>
    <row r="761" spans="1:3" hidden="1" x14ac:dyDescent="0.2">
      <c r="A761" s="53" t="s">
        <v>2554</v>
      </c>
      <c r="B761" s="56">
        <v>31005033676</v>
      </c>
      <c r="C761" s="57">
        <v>40301</v>
      </c>
    </row>
    <row r="762" spans="1:3" x14ac:dyDescent="0.2">
      <c r="A762" s="53" t="s">
        <v>2555</v>
      </c>
      <c r="B762" s="56">
        <v>25106058174</v>
      </c>
      <c r="C762" s="57">
        <v>18784</v>
      </c>
    </row>
    <row r="763" spans="1:3" hidden="1" x14ac:dyDescent="0.2">
      <c r="A763" s="53" t="s">
        <v>2556</v>
      </c>
      <c r="B763" s="56">
        <v>17011029497</v>
      </c>
      <c r="C763" s="57">
        <v>25874</v>
      </c>
    </row>
    <row r="764" spans="1:3" hidden="1" x14ac:dyDescent="0.2">
      <c r="A764" s="53" t="s">
        <v>2557</v>
      </c>
      <c r="B764" s="56">
        <v>30301292187</v>
      </c>
      <c r="C764" s="57">
        <v>37650</v>
      </c>
    </row>
    <row r="765" spans="1:3" hidden="1" x14ac:dyDescent="0.2">
      <c r="A765" s="53" t="s">
        <v>2558</v>
      </c>
      <c r="B765" s="56">
        <v>18502107572</v>
      </c>
      <c r="C765" s="57">
        <v>31088</v>
      </c>
    </row>
    <row r="766" spans="1:3" hidden="1" x14ac:dyDescent="0.2">
      <c r="A766" s="53" t="s">
        <v>2559</v>
      </c>
      <c r="B766" s="56">
        <v>30309298776</v>
      </c>
      <c r="C766" s="57">
        <v>37893</v>
      </c>
    </row>
    <row r="767" spans="1:3" hidden="1" x14ac:dyDescent="0.2">
      <c r="A767" s="53" t="s">
        <v>2560</v>
      </c>
      <c r="B767" s="56">
        <v>14107221490</v>
      </c>
      <c r="C767" s="57">
        <v>15179</v>
      </c>
    </row>
    <row r="768" spans="1:3" hidden="1" x14ac:dyDescent="0.2">
      <c r="A768" s="53" t="s">
        <v>2561</v>
      </c>
      <c r="B768" s="56">
        <v>19510280423</v>
      </c>
      <c r="C768" s="57">
        <v>35000</v>
      </c>
    </row>
    <row r="769" spans="1:3" x14ac:dyDescent="0.2">
      <c r="A769" s="53" t="s">
        <v>2562</v>
      </c>
      <c r="B769" s="56">
        <v>24205304575</v>
      </c>
      <c r="C769" s="57">
        <v>15491</v>
      </c>
    </row>
    <row r="770" spans="1:3" x14ac:dyDescent="0.2">
      <c r="A770" s="53" t="s">
        <v>2563</v>
      </c>
      <c r="B770" s="56">
        <v>28702146506</v>
      </c>
      <c r="C770" s="57">
        <v>31822</v>
      </c>
    </row>
    <row r="771" spans="1:3" x14ac:dyDescent="0.2">
      <c r="A771" s="53" t="s">
        <v>2564</v>
      </c>
      <c r="B771" s="56">
        <v>29208240151</v>
      </c>
      <c r="C771" s="57">
        <v>33840</v>
      </c>
    </row>
    <row r="772" spans="1:3" x14ac:dyDescent="0.2">
      <c r="A772" s="53" t="s">
        <v>2565</v>
      </c>
      <c r="B772" s="56">
        <v>40603071021</v>
      </c>
      <c r="C772" s="57">
        <v>38783</v>
      </c>
    </row>
    <row r="773" spans="1:3" hidden="1" x14ac:dyDescent="0.2">
      <c r="A773" s="53" t="s">
        <v>2566</v>
      </c>
      <c r="B773" s="56">
        <v>13701048170</v>
      </c>
      <c r="C773" s="57">
        <v>13519</v>
      </c>
    </row>
    <row r="774" spans="1:3" x14ac:dyDescent="0.2">
      <c r="A774" s="53" t="s">
        <v>2567</v>
      </c>
      <c r="B774" s="56">
        <v>24202018630</v>
      </c>
      <c r="C774" s="57">
        <v>15373</v>
      </c>
    </row>
    <row r="775" spans="1:3" hidden="1" x14ac:dyDescent="0.2">
      <c r="A775" s="53" t="s">
        <v>2568</v>
      </c>
      <c r="B775" s="56">
        <v>19801053665</v>
      </c>
      <c r="C775" s="57">
        <v>35800</v>
      </c>
    </row>
    <row r="776" spans="1:3" x14ac:dyDescent="0.2">
      <c r="A776" s="53" t="s">
        <v>2569</v>
      </c>
      <c r="B776" s="56">
        <v>40707210750</v>
      </c>
      <c r="C776" s="57">
        <v>39284</v>
      </c>
    </row>
    <row r="777" spans="1:3" hidden="1" x14ac:dyDescent="0.2">
      <c r="A777" s="53" t="s">
        <v>2570</v>
      </c>
      <c r="B777" s="56">
        <v>16003155531</v>
      </c>
      <c r="C777" s="57">
        <v>21990</v>
      </c>
    </row>
    <row r="778" spans="1:3" x14ac:dyDescent="0.2">
      <c r="A778" s="53" t="s">
        <v>2571</v>
      </c>
      <c r="B778" s="56">
        <v>27212149962</v>
      </c>
      <c r="C778" s="57">
        <v>26647</v>
      </c>
    </row>
    <row r="779" spans="1:3" hidden="1" x14ac:dyDescent="0.2">
      <c r="A779" s="53" t="s">
        <v>2572</v>
      </c>
      <c r="B779" s="56">
        <v>14101280077</v>
      </c>
      <c r="C779" s="57">
        <v>15004</v>
      </c>
    </row>
    <row r="780" spans="1:3" hidden="1" x14ac:dyDescent="0.2">
      <c r="A780" s="53" t="s">
        <v>2573</v>
      </c>
      <c r="B780" s="56">
        <v>13406089493</v>
      </c>
      <c r="C780" s="57">
        <v>12578</v>
      </c>
    </row>
    <row r="781" spans="1:3" hidden="1" x14ac:dyDescent="0.2">
      <c r="A781" s="53" t="s">
        <v>2574</v>
      </c>
      <c r="B781" s="56">
        <v>16003085461</v>
      </c>
      <c r="C781" s="57">
        <v>21983</v>
      </c>
    </row>
    <row r="782" spans="1:3" hidden="1" x14ac:dyDescent="0.2">
      <c r="A782" s="53" t="s">
        <v>2575</v>
      </c>
      <c r="B782" s="56">
        <v>31308074220</v>
      </c>
      <c r="C782" s="57">
        <v>41493</v>
      </c>
    </row>
    <row r="783" spans="1:3" hidden="1" x14ac:dyDescent="0.2">
      <c r="A783" s="53" t="s">
        <v>2576</v>
      </c>
      <c r="B783" s="56">
        <v>19908253067</v>
      </c>
      <c r="C783" s="57">
        <v>36397</v>
      </c>
    </row>
    <row r="784" spans="1:3" x14ac:dyDescent="0.2">
      <c r="A784" s="53" t="s">
        <v>2577</v>
      </c>
      <c r="B784" s="56">
        <v>28204148350</v>
      </c>
      <c r="C784" s="57">
        <v>30055</v>
      </c>
    </row>
    <row r="785" spans="1:3" x14ac:dyDescent="0.2">
      <c r="A785" s="53" t="s">
        <v>2578</v>
      </c>
      <c r="B785" s="56">
        <v>23911033541</v>
      </c>
      <c r="C785" s="57">
        <v>14552</v>
      </c>
    </row>
    <row r="786" spans="1:3" hidden="1" x14ac:dyDescent="0.2">
      <c r="A786" s="53" t="s">
        <v>2579</v>
      </c>
      <c r="B786" s="56">
        <v>14202250856</v>
      </c>
      <c r="C786" s="57">
        <v>15397</v>
      </c>
    </row>
    <row r="787" spans="1:3" hidden="1" x14ac:dyDescent="0.2">
      <c r="A787" s="53" t="s">
        <v>2580</v>
      </c>
      <c r="B787" s="56">
        <v>17501286419</v>
      </c>
      <c r="C787" s="57">
        <v>27422</v>
      </c>
    </row>
    <row r="788" spans="1:3" x14ac:dyDescent="0.2">
      <c r="A788" s="53" t="s">
        <v>2581</v>
      </c>
      <c r="B788" s="56">
        <v>25404192917</v>
      </c>
      <c r="C788" s="57">
        <v>19833</v>
      </c>
    </row>
    <row r="789" spans="1:3" hidden="1" x14ac:dyDescent="0.2">
      <c r="A789" s="53" t="s">
        <v>2582</v>
      </c>
      <c r="B789" s="56">
        <v>31206136860</v>
      </c>
      <c r="C789" s="57">
        <v>41073</v>
      </c>
    </row>
    <row r="790" spans="1:3" x14ac:dyDescent="0.2">
      <c r="A790" s="53" t="s">
        <v>2583</v>
      </c>
      <c r="B790" s="56">
        <v>26510160464</v>
      </c>
      <c r="C790" s="57">
        <v>24031</v>
      </c>
    </row>
    <row r="791" spans="1:3" x14ac:dyDescent="0.2">
      <c r="A791" s="53" t="s">
        <v>2584</v>
      </c>
      <c r="B791" s="56">
        <v>29110170191</v>
      </c>
      <c r="C791" s="57">
        <v>33528</v>
      </c>
    </row>
    <row r="792" spans="1:3" hidden="1" x14ac:dyDescent="0.2">
      <c r="A792" s="53" t="s">
        <v>2585</v>
      </c>
      <c r="B792" s="56">
        <v>15807240596</v>
      </c>
      <c r="C792" s="57">
        <v>21390</v>
      </c>
    </row>
    <row r="793" spans="1:3" hidden="1" x14ac:dyDescent="0.2">
      <c r="A793" s="53" t="s">
        <v>2586</v>
      </c>
      <c r="B793" s="56">
        <v>31001234873</v>
      </c>
      <c r="C793" s="57">
        <v>40201</v>
      </c>
    </row>
    <row r="794" spans="1:3" hidden="1" x14ac:dyDescent="0.2">
      <c r="A794" s="53" t="s">
        <v>2587</v>
      </c>
      <c r="B794" s="56">
        <v>30811044322</v>
      </c>
      <c r="C794" s="57">
        <v>39756</v>
      </c>
    </row>
    <row r="795" spans="1:3" hidden="1" x14ac:dyDescent="0.2">
      <c r="A795" s="53" t="s">
        <v>2588</v>
      </c>
      <c r="B795" s="56">
        <v>16510213605</v>
      </c>
      <c r="C795" s="57">
        <v>24036</v>
      </c>
    </row>
    <row r="796" spans="1:3" x14ac:dyDescent="0.2">
      <c r="A796" s="53" t="s">
        <v>2589</v>
      </c>
      <c r="B796" s="56">
        <v>26507304852</v>
      </c>
      <c r="C796" s="57">
        <v>23953</v>
      </c>
    </row>
    <row r="797" spans="1:3" x14ac:dyDescent="0.2">
      <c r="A797" s="53" t="s">
        <v>2590</v>
      </c>
      <c r="B797" s="56">
        <v>23602168594</v>
      </c>
      <c r="C797" s="57">
        <v>13196</v>
      </c>
    </row>
    <row r="798" spans="1:3" x14ac:dyDescent="0.2">
      <c r="A798" s="53" t="s">
        <v>2591</v>
      </c>
      <c r="B798" s="56">
        <v>28110019170</v>
      </c>
      <c r="C798" s="57">
        <v>29860</v>
      </c>
    </row>
    <row r="799" spans="1:3" hidden="1" x14ac:dyDescent="0.2">
      <c r="A799" s="53" t="s">
        <v>2592</v>
      </c>
      <c r="B799" s="56">
        <v>17203046628</v>
      </c>
      <c r="C799" s="57">
        <v>26362</v>
      </c>
    </row>
    <row r="800" spans="1:3" hidden="1" x14ac:dyDescent="0.2">
      <c r="A800" s="53" t="s">
        <v>2593</v>
      </c>
      <c r="B800" s="56">
        <v>30703191277</v>
      </c>
      <c r="C800" s="57">
        <v>39160</v>
      </c>
    </row>
    <row r="801" spans="1:3" hidden="1" x14ac:dyDescent="0.2">
      <c r="A801" s="53" t="s">
        <v>2594</v>
      </c>
      <c r="B801" s="56">
        <v>30009159367</v>
      </c>
      <c r="C801" s="57">
        <v>36784</v>
      </c>
    </row>
    <row r="802" spans="1:3" x14ac:dyDescent="0.2">
      <c r="A802" s="53" t="s">
        <v>2595</v>
      </c>
      <c r="B802" s="56">
        <v>29611284686</v>
      </c>
      <c r="C802" s="57">
        <v>35397</v>
      </c>
    </row>
    <row r="803" spans="1:3" hidden="1" x14ac:dyDescent="0.2">
      <c r="A803" s="53" t="s">
        <v>2596</v>
      </c>
      <c r="B803" s="56">
        <v>19108154930</v>
      </c>
      <c r="C803" s="57">
        <v>33465</v>
      </c>
    </row>
    <row r="804" spans="1:3" hidden="1" x14ac:dyDescent="0.2">
      <c r="A804" s="53" t="s">
        <v>2597</v>
      </c>
      <c r="B804" s="56">
        <v>13809131473</v>
      </c>
      <c r="C804" s="57">
        <v>14136</v>
      </c>
    </row>
    <row r="805" spans="1:3" hidden="1" x14ac:dyDescent="0.2">
      <c r="A805" s="53" t="s">
        <v>2598</v>
      </c>
      <c r="B805" s="56">
        <v>14507133608</v>
      </c>
      <c r="C805" s="57">
        <v>16631</v>
      </c>
    </row>
    <row r="806" spans="1:3" hidden="1" x14ac:dyDescent="0.2">
      <c r="A806" s="53" t="s">
        <v>2599</v>
      </c>
      <c r="B806" s="56">
        <v>14601244682</v>
      </c>
      <c r="C806" s="57">
        <v>16826</v>
      </c>
    </row>
    <row r="807" spans="1:3" hidden="1" x14ac:dyDescent="0.2">
      <c r="A807" s="53" t="s">
        <v>2600</v>
      </c>
      <c r="B807" s="56">
        <v>18111285406</v>
      </c>
      <c r="C807" s="57">
        <v>29918</v>
      </c>
    </row>
    <row r="808" spans="1:3" x14ac:dyDescent="0.2">
      <c r="A808" s="53" t="s">
        <v>2601</v>
      </c>
      <c r="B808" s="56">
        <v>28601290754</v>
      </c>
      <c r="C808" s="57">
        <v>31441</v>
      </c>
    </row>
    <row r="809" spans="1:3" hidden="1" x14ac:dyDescent="0.2">
      <c r="A809" s="53" t="s">
        <v>2602</v>
      </c>
      <c r="B809" s="56">
        <v>30806275847</v>
      </c>
      <c r="C809" s="57">
        <v>39626</v>
      </c>
    </row>
    <row r="810" spans="1:3" x14ac:dyDescent="0.2">
      <c r="A810" s="53" t="s">
        <v>2603</v>
      </c>
      <c r="B810" s="56">
        <v>27101145440</v>
      </c>
      <c r="C810" s="57">
        <v>25947</v>
      </c>
    </row>
    <row r="811" spans="1:3" hidden="1" x14ac:dyDescent="0.2">
      <c r="A811" s="53" t="s">
        <v>2604</v>
      </c>
      <c r="B811" s="56">
        <v>18903220729</v>
      </c>
      <c r="C811" s="57">
        <v>32589</v>
      </c>
    </row>
    <row r="812" spans="1:3" x14ac:dyDescent="0.2">
      <c r="A812" s="53" t="s">
        <v>2605</v>
      </c>
      <c r="B812" s="56">
        <v>28912013827</v>
      </c>
      <c r="C812" s="57">
        <v>32843</v>
      </c>
    </row>
    <row r="813" spans="1:3" x14ac:dyDescent="0.2">
      <c r="A813" s="53" t="s">
        <v>2606</v>
      </c>
      <c r="B813" s="56">
        <v>28506024017</v>
      </c>
      <c r="C813" s="57">
        <v>31200</v>
      </c>
    </row>
    <row r="814" spans="1:3" hidden="1" x14ac:dyDescent="0.2">
      <c r="A814" s="53" t="s">
        <v>2607</v>
      </c>
      <c r="B814" s="56">
        <v>30905203316</v>
      </c>
      <c r="C814" s="57">
        <v>39953</v>
      </c>
    </row>
    <row r="815" spans="1:3" x14ac:dyDescent="0.2">
      <c r="A815" s="53" t="s">
        <v>2608</v>
      </c>
      <c r="B815" s="56">
        <v>28306302252</v>
      </c>
      <c r="C815" s="57">
        <v>30497</v>
      </c>
    </row>
    <row r="816" spans="1:3" x14ac:dyDescent="0.2">
      <c r="A816" s="53" t="s">
        <v>2609</v>
      </c>
      <c r="B816" s="56">
        <v>27712165577</v>
      </c>
      <c r="C816" s="57">
        <v>28475</v>
      </c>
    </row>
    <row r="817" spans="1:3" hidden="1" x14ac:dyDescent="0.2">
      <c r="A817" s="53" t="s">
        <v>2610</v>
      </c>
      <c r="B817" s="56">
        <v>30706159863</v>
      </c>
      <c r="C817" s="57">
        <v>39248</v>
      </c>
    </row>
    <row r="818" spans="1:3" hidden="1" x14ac:dyDescent="0.2">
      <c r="A818" s="53" t="s">
        <v>2611</v>
      </c>
      <c r="B818" s="56">
        <v>30309186891</v>
      </c>
      <c r="C818" s="57">
        <v>37882</v>
      </c>
    </row>
    <row r="819" spans="1:3" x14ac:dyDescent="0.2">
      <c r="A819" s="53" t="s">
        <v>2612</v>
      </c>
      <c r="B819" s="56">
        <v>29204302922</v>
      </c>
      <c r="C819" s="57">
        <v>33724</v>
      </c>
    </row>
    <row r="820" spans="1:3" x14ac:dyDescent="0.2">
      <c r="A820" s="53" t="s">
        <v>2613</v>
      </c>
      <c r="B820" s="56">
        <v>24208182299</v>
      </c>
      <c r="C820" s="57">
        <v>15571</v>
      </c>
    </row>
    <row r="821" spans="1:3" x14ac:dyDescent="0.2">
      <c r="A821" s="53" t="s">
        <v>2614</v>
      </c>
      <c r="B821" s="56">
        <v>23505106537</v>
      </c>
      <c r="C821" s="57">
        <v>12914</v>
      </c>
    </row>
    <row r="822" spans="1:3" hidden="1" x14ac:dyDescent="0.2">
      <c r="A822" s="53" t="s">
        <v>2615</v>
      </c>
      <c r="B822" s="56">
        <v>19206057478</v>
      </c>
      <c r="C822" s="57">
        <v>33760</v>
      </c>
    </row>
    <row r="823" spans="1:3" hidden="1" x14ac:dyDescent="0.2">
      <c r="A823" s="53" t="s">
        <v>2616</v>
      </c>
      <c r="B823" s="56">
        <v>15307248167</v>
      </c>
      <c r="C823" s="57">
        <v>19564</v>
      </c>
    </row>
    <row r="824" spans="1:3" hidden="1" x14ac:dyDescent="0.2">
      <c r="A824" s="53" t="s">
        <v>2617</v>
      </c>
      <c r="B824" s="56">
        <v>17510123866</v>
      </c>
      <c r="C824" s="57">
        <v>27679</v>
      </c>
    </row>
    <row r="825" spans="1:3" x14ac:dyDescent="0.2">
      <c r="A825" s="53" t="s">
        <v>2618</v>
      </c>
      <c r="B825" s="56">
        <v>40909093271</v>
      </c>
      <c r="C825" s="57">
        <v>40065</v>
      </c>
    </row>
    <row r="826" spans="1:3" x14ac:dyDescent="0.2">
      <c r="A826" s="53" t="s">
        <v>2619</v>
      </c>
      <c r="B826" s="56">
        <v>24312295157</v>
      </c>
      <c r="C826" s="57">
        <v>16069</v>
      </c>
    </row>
    <row r="827" spans="1:3" x14ac:dyDescent="0.2">
      <c r="A827" s="53" t="s">
        <v>2620</v>
      </c>
      <c r="B827" s="56">
        <v>23504284554</v>
      </c>
      <c r="C827" s="57">
        <v>12902</v>
      </c>
    </row>
    <row r="828" spans="1:3" x14ac:dyDescent="0.2">
      <c r="A828" s="53" t="s">
        <v>2621</v>
      </c>
      <c r="B828" s="56">
        <v>40409082329</v>
      </c>
      <c r="C828" s="57">
        <v>38238</v>
      </c>
    </row>
    <row r="829" spans="1:3" x14ac:dyDescent="0.2">
      <c r="A829" s="53" t="s">
        <v>2622</v>
      </c>
      <c r="B829" s="56">
        <v>29502167258</v>
      </c>
      <c r="C829" s="57">
        <v>34746</v>
      </c>
    </row>
    <row r="830" spans="1:3" hidden="1" x14ac:dyDescent="0.2">
      <c r="A830" s="53" t="s">
        <v>2623</v>
      </c>
      <c r="B830" s="56">
        <v>13807057320</v>
      </c>
      <c r="C830" s="57">
        <v>14066</v>
      </c>
    </row>
    <row r="831" spans="1:3" x14ac:dyDescent="0.2">
      <c r="A831" s="53" t="s">
        <v>2624</v>
      </c>
      <c r="B831" s="56">
        <v>27111248988</v>
      </c>
      <c r="C831" s="57">
        <v>26261</v>
      </c>
    </row>
    <row r="832" spans="1:3" hidden="1" x14ac:dyDescent="0.2">
      <c r="A832" s="53" t="s">
        <v>2625</v>
      </c>
      <c r="B832" s="56">
        <v>18812012929</v>
      </c>
      <c r="C832" s="57">
        <v>32478</v>
      </c>
    </row>
    <row r="833" spans="1:3" hidden="1" x14ac:dyDescent="0.2">
      <c r="A833" s="53" t="s">
        <v>2626</v>
      </c>
      <c r="B833" s="56">
        <v>17703157121</v>
      </c>
      <c r="C833" s="57">
        <v>28199</v>
      </c>
    </row>
    <row r="834" spans="1:3" hidden="1" x14ac:dyDescent="0.2">
      <c r="A834" s="53" t="s">
        <v>2627</v>
      </c>
      <c r="B834" s="56">
        <v>19010311634</v>
      </c>
      <c r="C834" s="57">
        <v>33177</v>
      </c>
    </row>
    <row r="835" spans="1:3" hidden="1" x14ac:dyDescent="0.2">
      <c r="A835" s="53" t="s">
        <v>2628</v>
      </c>
      <c r="B835" s="56">
        <v>16101194314</v>
      </c>
      <c r="C835" s="57">
        <v>22300</v>
      </c>
    </row>
    <row r="836" spans="1:3" x14ac:dyDescent="0.2">
      <c r="A836" s="53" t="s">
        <v>2629</v>
      </c>
      <c r="B836" s="56">
        <v>25312158215</v>
      </c>
      <c r="C836" s="57">
        <v>19708</v>
      </c>
    </row>
    <row r="837" spans="1:3" x14ac:dyDescent="0.2">
      <c r="A837" s="53" t="s">
        <v>2630</v>
      </c>
      <c r="B837" s="56">
        <v>25505171917</v>
      </c>
      <c r="C837" s="57">
        <v>20226</v>
      </c>
    </row>
    <row r="838" spans="1:3" hidden="1" x14ac:dyDescent="0.2">
      <c r="A838" s="53" t="s">
        <v>2631</v>
      </c>
      <c r="B838" s="56">
        <v>14009015276</v>
      </c>
      <c r="C838" s="57">
        <v>14855</v>
      </c>
    </row>
    <row r="839" spans="1:3" hidden="1" x14ac:dyDescent="0.2">
      <c r="A839" s="53" t="s">
        <v>2632</v>
      </c>
      <c r="B839" s="56">
        <v>30509131692</v>
      </c>
      <c r="C839" s="57">
        <v>38608</v>
      </c>
    </row>
    <row r="840" spans="1:3" hidden="1" x14ac:dyDescent="0.2">
      <c r="A840" s="53" t="s">
        <v>2633</v>
      </c>
      <c r="B840" s="56">
        <v>13307256046</v>
      </c>
      <c r="C840" s="57">
        <v>12260</v>
      </c>
    </row>
    <row r="841" spans="1:3" hidden="1" x14ac:dyDescent="0.2">
      <c r="A841" s="53" t="s">
        <v>2634</v>
      </c>
      <c r="B841" s="56">
        <v>14904283716</v>
      </c>
      <c r="C841" s="57">
        <v>18016</v>
      </c>
    </row>
    <row r="842" spans="1:3" x14ac:dyDescent="0.2">
      <c r="A842" s="53" t="s">
        <v>2635</v>
      </c>
      <c r="B842" s="56">
        <v>24710182450</v>
      </c>
      <c r="C842" s="57">
        <v>17458</v>
      </c>
    </row>
    <row r="843" spans="1:3" hidden="1" x14ac:dyDescent="0.2">
      <c r="A843" s="53" t="s">
        <v>2636</v>
      </c>
      <c r="B843" s="56">
        <v>18001262370</v>
      </c>
      <c r="C843" s="57">
        <v>29246</v>
      </c>
    </row>
    <row r="844" spans="1:3" x14ac:dyDescent="0.2">
      <c r="A844" s="53" t="s">
        <v>2637</v>
      </c>
      <c r="B844" s="56">
        <v>29804247030</v>
      </c>
      <c r="C844" s="57">
        <v>35909</v>
      </c>
    </row>
    <row r="845" spans="1:3" x14ac:dyDescent="0.2">
      <c r="A845" s="53" t="s">
        <v>2638</v>
      </c>
      <c r="B845" s="56">
        <v>40705069042</v>
      </c>
      <c r="C845" s="57">
        <v>39208</v>
      </c>
    </row>
    <row r="846" spans="1:3" x14ac:dyDescent="0.2">
      <c r="A846" s="53" t="s">
        <v>2639</v>
      </c>
      <c r="B846" s="56">
        <v>23411161454</v>
      </c>
      <c r="C846" s="57">
        <v>12739</v>
      </c>
    </row>
    <row r="847" spans="1:3" hidden="1" x14ac:dyDescent="0.2">
      <c r="A847" s="53" t="s">
        <v>2640</v>
      </c>
      <c r="B847" s="56">
        <v>30610284569</v>
      </c>
      <c r="C847" s="57">
        <v>39018</v>
      </c>
    </row>
    <row r="848" spans="1:3" x14ac:dyDescent="0.2">
      <c r="A848" s="53" t="s">
        <v>2641</v>
      </c>
      <c r="B848" s="56">
        <v>25611019786</v>
      </c>
      <c r="C848" s="57">
        <v>20760</v>
      </c>
    </row>
    <row r="849" spans="1:3" hidden="1" x14ac:dyDescent="0.2">
      <c r="A849" s="53" t="s">
        <v>2642</v>
      </c>
      <c r="B849" s="56">
        <v>13901122912</v>
      </c>
      <c r="C849" s="57">
        <v>14257</v>
      </c>
    </row>
    <row r="850" spans="1:3" hidden="1" x14ac:dyDescent="0.2">
      <c r="A850" s="53" t="s">
        <v>2643</v>
      </c>
      <c r="B850" s="56">
        <v>19012167842</v>
      </c>
      <c r="C850" s="57">
        <v>33223</v>
      </c>
    </row>
    <row r="851" spans="1:3" x14ac:dyDescent="0.2">
      <c r="A851" s="53" t="s">
        <v>2644</v>
      </c>
      <c r="B851" s="56">
        <v>26202213613</v>
      </c>
      <c r="C851" s="57">
        <v>22698</v>
      </c>
    </row>
    <row r="852" spans="1:3" hidden="1" x14ac:dyDescent="0.2">
      <c r="A852" s="53" t="s">
        <v>2645</v>
      </c>
      <c r="B852" s="56">
        <v>19111224250</v>
      </c>
      <c r="C852" s="57">
        <v>33564</v>
      </c>
    </row>
    <row r="853" spans="1:3" hidden="1" x14ac:dyDescent="0.2">
      <c r="A853" s="53" t="s">
        <v>2646</v>
      </c>
      <c r="B853" s="56">
        <v>19004126617</v>
      </c>
      <c r="C853" s="57">
        <v>32975</v>
      </c>
    </row>
    <row r="854" spans="1:3" hidden="1" x14ac:dyDescent="0.2">
      <c r="A854" s="53" t="s">
        <v>2647</v>
      </c>
      <c r="B854" s="56">
        <v>19107318615</v>
      </c>
      <c r="C854" s="57">
        <v>33450</v>
      </c>
    </row>
    <row r="855" spans="1:3" x14ac:dyDescent="0.2">
      <c r="A855" s="53" t="s">
        <v>2648</v>
      </c>
      <c r="B855" s="56">
        <v>29512200101</v>
      </c>
      <c r="C855" s="57">
        <v>35053</v>
      </c>
    </row>
    <row r="856" spans="1:3" hidden="1" x14ac:dyDescent="0.2">
      <c r="A856" s="53" t="s">
        <v>2649</v>
      </c>
      <c r="B856" s="56">
        <v>15304301976</v>
      </c>
      <c r="C856" s="57">
        <v>19479</v>
      </c>
    </row>
    <row r="857" spans="1:3" x14ac:dyDescent="0.2">
      <c r="A857" s="53" t="s">
        <v>2650</v>
      </c>
      <c r="B857" s="56">
        <v>24008185274</v>
      </c>
      <c r="C857" s="57">
        <v>14841</v>
      </c>
    </row>
    <row r="858" spans="1:3" hidden="1" x14ac:dyDescent="0.2">
      <c r="A858" s="53" t="s">
        <v>2651</v>
      </c>
      <c r="B858" s="56">
        <v>18909177030</v>
      </c>
      <c r="C858" s="57">
        <v>32768</v>
      </c>
    </row>
    <row r="859" spans="1:3" x14ac:dyDescent="0.2">
      <c r="A859" s="53" t="s">
        <v>2652</v>
      </c>
      <c r="B859" s="56">
        <v>28009049429</v>
      </c>
      <c r="C859" s="57">
        <v>29468</v>
      </c>
    </row>
    <row r="860" spans="1:3" hidden="1" x14ac:dyDescent="0.2">
      <c r="A860" s="53" t="s">
        <v>2653</v>
      </c>
      <c r="B860" s="56">
        <v>16102089432</v>
      </c>
      <c r="C860" s="57">
        <v>22320</v>
      </c>
    </row>
    <row r="861" spans="1:3" x14ac:dyDescent="0.2">
      <c r="A861" s="53" t="s">
        <v>2654</v>
      </c>
      <c r="B861" s="56">
        <v>26812244984</v>
      </c>
      <c r="C861" s="57">
        <v>25196</v>
      </c>
    </row>
    <row r="862" spans="1:3" x14ac:dyDescent="0.2">
      <c r="A862" s="53" t="s">
        <v>2655</v>
      </c>
      <c r="B862" s="56">
        <v>29003284105</v>
      </c>
      <c r="C862" s="57">
        <v>32960</v>
      </c>
    </row>
    <row r="863" spans="1:3" hidden="1" x14ac:dyDescent="0.2">
      <c r="A863" s="53" t="s">
        <v>2656</v>
      </c>
      <c r="B863" s="56">
        <v>17704266184</v>
      </c>
      <c r="C863" s="57">
        <v>28241</v>
      </c>
    </row>
    <row r="864" spans="1:3" hidden="1" x14ac:dyDescent="0.2">
      <c r="A864" s="53" t="s">
        <v>2657</v>
      </c>
      <c r="B864" s="56">
        <v>16412172376</v>
      </c>
      <c r="C864" s="57">
        <v>23728</v>
      </c>
    </row>
    <row r="865" spans="1:3" hidden="1" x14ac:dyDescent="0.2">
      <c r="A865" s="53" t="s">
        <v>2658</v>
      </c>
      <c r="B865" s="56">
        <v>17811170318</v>
      </c>
      <c r="C865" s="57">
        <v>28811</v>
      </c>
    </row>
    <row r="866" spans="1:3" x14ac:dyDescent="0.2">
      <c r="A866" s="53" t="s">
        <v>2659</v>
      </c>
      <c r="B866" s="56">
        <v>27411010575</v>
      </c>
      <c r="C866" s="57">
        <v>27334</v>
      </c>
    </row>
    <row r="867" spans="1:3" hidden="1" x14ac:dyDescent="0.2">
      <c r="A867" s="53" t="s">
        <v>2660</v>
      </c>
      <c r="B867" s="56">
        <v>16812302079</v>
      </c>
      <c r="C867" s="57">
        <v>25202</v>
      </c>
    </row>
    <row r="868" spans="1:3" x14ac:dyDescent="0.2">
      <c r="A868" s="53" t="s">
        <v>2661</v>
      </c>
      <c r="B868" s="56">
        <v>28211233902</v>
      </c>
      <c r="C868" s="57">
        <v>30278</v>
      </c>
    </row>
    <row r="869" spans="1:3" hidden="1" x14ac:dyDescent="0.2">
      <c r="A869" s="53" t="s">
        <v>2662</v>
      </c>
      <c r="B869" s="56">
        <v>13610249853</v>
      </c>
      <c r="C869" s="57">
        <v>13447</v>
      </c>
    </row>
    <row r="870" spans="1:3" hidden="1" x14ac:dyDescent="0.2">
      <c r="A870" s="53" t="s">
        <v>2663</v>
      </c>
      <c r="B870" s="56">
        <v>16210084479</v>
      </c>
      <c r="C870" s="57">
        <v>22927</v>
      </c>
    </row>
    <row r="871" spans="1:3" x14ac:dyDescent="0.2">
      <c r="A871" s="53" t="s">
        <v>2664</v>
      </c>
      <c r="B871" s="56">
        <v>27708204843</v>
      </c>
      <c r="C871" s="57">
        <v>28357</v>
      </c>
    </row>
    <row r="872" spans="1:3" hidden="1" x14ac:dyDescent="0.2">
      <c r="A872" s="53" t="s">
        <v>2665</v>
      </c>
      <c r="B872" s="56">
        <v>19706192045</v>
      </c>
      <c r="C872" s="57">
        <v>35600</v>
      </c>
    </row>
    <row r="873" spans="1:3" hidden="1" x14ac:dyDescent="0.2">
      <c r="A873" s="53" t="s">
        <v>2666</v>
      </c>
      <c r="B873" s="56">
        <v>13402209409</v>
      </c>
      <c r="C873" s="57">
        <v>12470</v>
      </c>
    </row>
    <row r="874" spans="1:3" hidden="1" x14ac:dyDescent="0.2">
      <c r="A874" s="53" t="s">
        <v>2667</v>
      </c>
      <c r="B874" s="56">
        <v>18403268077</v>
      </c>
      <c r="C874" s="57">
        <v>30767</v>
      </c>
    </row>
    <row r="875" spans="1:3" x14ac:dyDescent="0.2">
      <c r="A875" s="53" t="s">
        <v>2668</v>
      </c>
      <c r="B875" s="56">
        <v>27808141228</v>
      </c>
      <c r="C875" s="57">
        <v>28716</v>
      </c>
    </row>
    <row r="876" spans="1:3" hidden="1" x14ac:dyDescent="0.2">
      <c r="A876" s="53" t="s">
        <v>2669</v>
      </c>
      <c r="B876" s="56">
        <v>14010277334</v>
      </c>
      <c r="C876" s="57">
        <v>14911</v>
      </c>
    </row>
    <row r="877" spans="1:3" hidden="1" x14ac:dyDescent="0.2">
      <c r="A877" s="53" t="s">
        <v>2670</v>
      </c>
      <c r="B877" s="56">
        <v>14708130093</v>
      </c>
      <c r="C877" s="57">
        <v>17392</v>
      </c>
    </row>
    <row r="878" spans="1:3" hidden="1" x14ac:dyDescent="0.2">
      <c r="A878" s="53" t="s">
        <v>2671</v>
      </c>
      <c r="B878" s="56">
        <v>16711231363</v>
      </c>
      <c r="C878" s="57">
        <v>24799</v>
      </c>
    </row>
    <row r="879" spans="1:3" x14ac:dyDescent="0.2">
      <c r="A879" s="53" t="s">
        <v>2672</v>
      </c>
      <c r="B879" s="56">
        <v>29501066360</v>
      </c>
      <c r="C879" s="57">
        <v>34705</v>
      </c>
    </row>
    <row r="880" spans="1:3" x14ac:dyDescent="0.2">
      <c r="A880" s="53" t="s">
        <v>2673</v>
      </c>
      <c r="B880" s="56">
        <v>40103091123</v>
      </c>
      <c r="C880" s="57">
        <v>36959</v>
      </c>
    </row>
    <row r="881" spans="1:3" hidden="1" x14ac:dyDescent="0.2">
      <c r="A881" s="53" t="s">
        <v>2674</v>
      </c>
      <c r="B881" s="56">
        <v>14309067169</v>
      </c>
      <c r="C881" s="57">
        <v>15955</v>
      </c>
    </row>
    <row r="882" spans="1:3" hidden="1" x14ac:dyDescent="0.2">
      <c r="A882" s="53" t="s">
        <v>2675</v>
      </c>
      <c r="B882" s="56">
        <v>19805302851</v>
      </c>
      <c r="C882" s="57">
        <v>35945</v>
      </c>
    </row>
    <row r="883" spans="1:3" x14ac:dyDescent="0.2">
      <c r="A883" s="53" t="s">
        <v>2676</v>
      </c>
      <c r="B883" s="56">
        <v>29305218413</v>
      </c>
      <c r="C883" s="57">
        <v>34110</v>
      </c>
    </row>
    <row r="884" spans="1:3" hidden="1" x14ac:dyDescent="0.2">
      <c r="A884" s="53" t="s">
        <v>2677</v>
      </c>
      <c r="B884" s="56">
        <v>14205222347</v>
      </c>
      <c r="C884" s="57">
        <v>15483</v>
      </c>
    </row>
    <row r="885" spans="1:3" x14ac:dyDescent="0.2">
      <c r="A885" s="53" t="s">
        <v>2678</v>
      </c>
      <c r="B885" s="56">
        <v>28006182482</v>
      </c>
      <c r="C885" s="57">
        <v>29390</v>
      </c>
    </row>
    <row r="886" spans="1:3" x14ac:dyDescent="0.2">
      <c r="A886" s="53" t="s">
        <v>2679</v>
      </c>
      <c r="B886" s="56">
        <v>28904299754</v>
      </c>
      <c r="C886" s="57">
        <v>32627</v>
      </c>
    </row>
    <row r="887" spans="1:3" hidden="1" x14ac:dyDescent="0.2">
      <c r="A887" s="53" t="s">
        <v>2680</v>
      </c>
      <c r="B887" s="56">
        <v>31301051663</v>
      </c>
      <c r="C887" s="57">
        <v>41279</v>
      </c>
    </row>
    <row r="888" spans="1:3" x14ac:dyDescent="0.2">
      <c r="A888" s="53" t="s">
        <v>2681</v>
      </c>
      <c r="B888" s="56">
        <v>29507257145</v>
      </c>
      <c r="C888" s="57">
        <v>34905</v>
      </c>
    </row>
    <row r="889" spans="1:3" hidden="1" x14ac:dyDescent="0.2">
      <c r="A889" s="53" t="s">
        <v>2682</v>
      </c>
      <c r="B889" s="56">
        <v>19405066971</v>
      </c>
      <c r="C889" s="57">
        <v>34460</v>
      </c>
    </row>
    <row r="890" spans="1:3" x14ac:dyDescent="0.2">
      <c r="A890" s="53" t="s">
        <v>2683</v>
      </c>
      <c r="B890" s="56">
        <v>25008314065</v>
      </c>
      <c r="C890" s="57">
        <v>18506</v>
      </c>
    </row>
    <row r="891" spans="1:3" hidden="1" x14ac:dyDescent="0.2">
      <c r="A891" s="53" t="s">
        <v>2684</v>
      </c>
      <c r="B891" s="56">
        <v>14412043932</v>
      </c>
      <c r="C891" s="57">
        <v>16410</v>
      </c>
    </row>
    <row r="892" spans="1:3" x14ac:dyDescent="0.2">
      <c r="A892" s="53" t="s">
        <v>2685</v>
      </c>
      <c r="B892" s="56">
        <v>24507094420</v>
      </c>
      <c r="C892" s="57">
        <v>16627</v>
      </c>
    </row>
    <row r="893" spans="1:3" x14ac:dyDescent="0.2">
      <c r="A893" s="53" t="s">
        <v>2686</v>
      </c>
      <c r="B893" s="56">
        <v>27904179904</v>
      </c>
      <c r="C893" s="57">
        <v>28962</v>
      </c>
    </row>
    <row r="894" spans="1:3" x14ac:dyDescent="0.2">
      <c r="A894" s="53" t="s">
        <v>2687</v>
      </c>
      <c r="B894" s="56">
        <v>40111252926</v>
      </c>
      <c r="C894" s="57">
        <v>37220</v>
      </c>
    </row>
    <row r="895" spans="1:3" x14ac:dyDescent="0.2">
      <c r="A895" s="53" t="s">
        <v>2688</v>
      </c>
      <c r="B895" s="56">
        <v>25003218097</v>
      </c>
      <c r="C895" s="57">
        <v>18343</v>
      </c>
    </row>
    <row r="896" spans="1:3" x14ac:dyDescent="0.2">
      <c r="A896" s="53" t="s">
        <v>2689</v>
      </c>
      <c r="B896" s="56">
        <v>24107295543</v>
      </c>
      <c r="C896" s="57">
        <v>15186</v>
      </c>
    </row>
    <row r="897" spans="1:3" hidden="1" x14ac:dyDescent="0.2">
      <c r="A897" s="53" t="s">
        <v>2690</v>
      </c>
      <c r="B897" s="56">
        <v>17205300967</v>
      </c>
      <c r="C897" s="57">
        <v>26449</v>
      </c>
    </row>
    <row r="898" spans="1:3" hidden="1" x14ac:dyDescent="0.2">
      <c r="A898" s="53" t="s">
        <v>2691</v>
      </c>
      <c r="B898" s="56">
        <v>19707066058</v>
      </c>
      <c r="C898" s="57">
        <v>35617</v>
      </c>
    </row>
    <row r="899" spans="1:3" hidden="1" x14ac:dyDescent="0.2">
      <c r="A899" s="53" t="s">
        <v>2692</v>
      </c>
      <c r="B899" s="56">
        <v>17211079055</v>
      </c>
      <c r="C899" s="57">
        <v>26610</v>
      </c>
    </row>
    <row r="900" spans="1:3" hidden="1" x14ac:dyDescent="0.2">
      <c r="A900" s="53" t="s">
        <v>2693</v>
      </c>
      <c r="B900" s="56">
        <v>15909232763</v>
      </c>
      <c r="C900" s="57">
        <v>21816</v>
      </c>
    </row>
    <row r="901" spans="1:3" x14ac:dyDescent="0.2">
      <c r="A901" s="53" t="s">
        <v>2694</v>
      </c>
      <c r="B901" s="56">
        <v>28207035902</v>
      </c>
      <c r="C901" s="57">
        <v>30135</v>
      </c>
    </row>
    <row r="902" spans="1:3" x14ac:dyDescent="0.2">
      <c r="A902" s="53" t="s">
        <v>2695</v>
      </c>
      <c r="B902" s="56">
        <v>28410098496</v>
      </c>
      <c r="C902" s="57">
        <v>30964</v>
      </c>
    </row>
    <row r="903" spans="1:3" hidden="1" x14ac:dyDescent="0.2">
      <c r="A903" s="53" t="s">
        <v>2696</v>
      </c>
      <c r="B903" s="56">
        <v>18102071975</v>
      </c>
      <c r="C903" s="57">
        <v>29624</v>
      </c>
    </row>
    <row r="904" spans="1:3" x14ac:dyDescent="0.2">
      <c r="A904" s="53" t="s">
        <v>2697</v>
      </c>
      <c r="B904" s="56">
        <v>24209168824</v>
      </c>
      <c r="C904" s="57">
        <v>15600</v>
      </c>
    </row>
    <row r="905" spans="1:3" hidden="1" x14ac:dyDescent="0.2">
      <c r="A905" s="53" t="s">
        <v>2698</v>
      </c>
      <c r="B905" s="56">
        <v>18312066372</v>
      </c>
      <c r="C905" s="57">
        <v>30656</v>
      </c>
    </row>
    <row r="906" spans="1:3" hidden="1" x14ac:dyDescent="0.2">
      <c r="A906" s="53" t="s">
        <v>2699</v>
      </c>
      <c r="B906" s="56">
        <v>19102223556</v>
      </c>
      <c r="C906" s="57">
        <v>33291</v>
      </c>
    </row>
    <row r="907" spans="1:3" x14ac:dyDescent="0.2">
      <c r="A907" s="53" t="s">
        <v>2700</v>
      </c>
      <c r="B907" s="56">
        <v>23906177327</v>
      </c>
      <c r="C907" s="57">
        <v>14413</v>
      </c>
    </row>
    <row r="908" spans="1:3" hidden="1" x14ac:dyDescent="0.2">
      <c r="A908" s="53" t="s">
        <v>2701</v>
      </c>
      <c r="B908" s="56">
        <v>18806105375</v>
      </c>
      <c r="C908" s="57">
        <v>32304</v>
      </c>
    </row>
    <row r="909" spans="1:3" x14ac:dyDescent="0.2">
      <c r="A909" s="53" t="s">
        <v>2702</v>
      </c>
      <c r="B909" s="56">
        <v>26102148217</v>
      </c>
      <c r="C909" s="57">
        <v>22326</v>
      </c>
    </row>
    <row r="910" spans="1:3" hidden="1" x14ac:dyDescent="0.2">
      <c r="A910" s="53" t="s">
        <v>2703</v>
      </c>
      <c r="B910" s="56">
        <v>18701143304</v>
      </c>
      <c r="C910" s="57">
        <v>31791</v>
      </c>
    </row>
    <row r="911" spans="1:3" hidden="1" x14ac:dyDescent="0.2">
      <c r="A911" s="53" t="s">
        <v>2704</v>
      </c>
      <c r="B911" s="56">
        <v>17910173119</v>
      </c>
      <c r="C911" s="57">
        <v>29145</v>
      </c>
    </row>
    <row r="912" spans="1:3" hidden="1" x14ac:dyDescent="0.2">
      <c r="A912" s="53" t="s">
        <v>2705</v>
      </c>
      <c r="B912" s="56">
        <v>19810073244</v>
      </c>
      <c r="C912" s="57">
        <v>36075</v>
      </c>
    </row>
    <row r="913" spans="1:3" hidden="1" x14ac:dyDescent="0.2">
      <c r="A913" s="53" t="s">
        <v>2706</v>
      </c>
      <c r="B913" s="56">
        <v>14503251567</v>
      </c>
      <c r="C913" s="57">
        <v>16521</v>
      </c>
    </row>
    <row r="914" spans="1:3" hidden="1" x14ac:dyDescent="0.2">
      <c r="A914" s="53" t="s">
        <v>2707</v>
      </c>
      <c r="B914" s="56">
        <v>16311290598</v>
      </c>
      <c r="C914" s="57">
        <v>23344</v>
      </c>
    </row>
    <row r="915" spans="1:3" hidden="1" x14ac:dyDescent="0.2">
      <c r="A915" s="53" t="s">
        <v>2708</v>
      </c>
      <c r="B915" s="56">
        <v>13312270437</v>
      </c>
      <c r="C915" s="57">
        <v>12415</v>
      </c>
    </row>
    <row r="916" spans="1:3" x14ac:dyDescent="0.2">
      <c r="A916" s="53" t="s">
        <v>2709</v>
      </c>
      <c r="B916" s="56">
        <v>23601021374</v>
      </c>
      <c r="C916" s="57">
        <v>13151</v>
      </c>
    </row>
    <row r="917" spans="1:3" hidden="1" x14ac:dyDescent="0.2">
      <c r="A917" s="53" t="s">
        <v>2710</v>
      </c>
      <c r="B917" s="56">
        <v>30910176719</v>
      </c>
      <c r="C917" s="57">
        <v>40103</v>
      </c>
    </row>
    <row r="918" spans="1:3" hidden="1" x14ac:dyDescent="0.2">
      <c r="A918" s="53" t="s">
        <v>2711</v>
      </c>
      <c r="B918" s="56">
        <v>15707167575</v>
      </c>
      <c r="C918" s="57">
        <v>21017</v>
      </c>
    </row>
    <row r="919" spans="1:3" x14ac:dyDescent="0.2">
      <c r="A919" s="53" t="s">
        <v>2712</v>
      </c>
      <c r="B919" s="56">
        <v>28509022107</v>
      </c>
      <c r="C919" s="57">
        <v>31292</v>
      </c>
    </row>
    <row r="920" spans="1:3" hidden="1" x14ac:dyDescent="0.2">
      <c r="A920" s="53" t="s">
        <v>2713</v>
      </c>
      <c r="B920" s="56">
        <v>30208216892</v>
      </c>
      <c r="C920" s="57">
        <v>37489</v>
      </c>
    </row>
    <row r="921" spans="1:3" hidden="1" x14ac:dyDescent="0.2">
      <c r="A921" s="53" t="s">
        <v>2714</v>
      </c>
      <c r="B921" s="56">
        <v>19411110425</v>
      </c>
      <c r="C921" s="57">
        <v>34649</v>
      </c>
    </row>
    <row r="922" spans="1:3" x14ac:dyDescent="0.2">
      <c r="A922" s="53" t="s">
        <v>2715</v>
      </c>
      <c r="B922" s="56">
        <v>26101273802</v>
      </c>
      <c r="C922" s="57">
        <v>22308</v>
      </c>
    </row>
    <row r="923" spans="1:3" hidden="1" x14ac:dyDescent="0.2">
      <c r="A923" s="53" t="s">
        <v>2716</v>
      </c>
      <c r="B923" s="56">
        <v>16509241863</v>
      </c>
      <c r="C923" s="57">
        <v>24009</v>
      </c>
    </row>
    <row r="924" spans="1:3" hidden="1" x14ac:dyDescent="0.2">
      <c r="A924" s="53" t="s">
        <v>2717</v>
      </c>
      <c r="B924" s="56">
        <v>30006308077</v>
      </c>
      <c r="C924" s="57">
        <v>36707</v>
      </c>
    </row>
    <row r="925" spans="1:3" hidden="1" x14ac:dyDescent="0.2">
      <c r="A925" s="53" t="s">
        <v>2718</v>
      </c>
      <c r="B925" s="56">
        <v>31009160270</v>
      </c>
      <c r="C925" s="57">
        <v>40437</v>
      </c>
    </row>
    <row r="926" spans="1:3" x14ac:dyDescent="0.2">
      <c r="A926" s="53" t="s">
        <v>2719</v>
      </c>
      <c r="B926" s="56">
        <v>26008021811</v>
      </c>
      <c r="C926" s="57">
        <v>22130</v>
      </c>
    </row>
    <row r="927" spans="1:3" x14ac:dyDescent="0.2">
      <c r="A927" s="53" t="s">
        <v>2720</v>
      </c>
      <c r="B927" s="56">
        <v>25207231880</v>
      </c>
      <c r="C927" s="57">
        <v>19198</v>
      </c>
    </row>
    <row r="928" spans="1:3" x14ac:dyDescent="0.2">
      <c r="A928" s="53" t="s">
        <v>2721</v>
      </c>
      <c r="B928" s="56">
        <v>29907249622</v>
      </c>
      <c r="C928" s="57">
        <v>36365</v>
      </c>
    </row>
    <row r="929" spans="1:3" hidden="1" x14ac:dyDescent="0.2">
      <c r="A929" s="53" t="s">
        <v>2722</v>
      </c>
      <c r="B929" s="56">
        <v>13810012981</v>
      </c>
      <c r="C929" s="57">
        <v>14154</v>
      </c>
    </row>
    <row r="930" spans="1:3" x14ac:dyDescent="0.2">
      <c r="A930" s="53" t="s">
        <v>2723</v>
      </c>
      <c r="B930" s="56">
        <v>26808223506</v>
      </c>
      <c r="C930" s="57">
        <v>25072</v>
      </c>
    </row>
    <row r="931" spans="1:3" x14ac:dyDescent="0.2">
      <c r="A931" s="53" t="s">
        <v>2724</v>
      </c>
      <c r="B931" s="56">
        <v>23502100514</v>
      </c>
      <c r="C931" s="57">
        <v>12825</v>
      </c>
    </row>
    <row r="932" spans="1:3" hidden="1" x14ac:dyDescent="0.2">
      <c r="A932" s="53" t="s">
        <v>2725</v>
      </c>
      <c r="B932" s="56">
        <v>15606176346</v>
      </c>
      <c r="C932" s="57">
        <v>20623</v>
      </c>
    </row>
    <row r="933" spans="1:3" hidden="1" x14ac:dyDescent="0.2">
      <c r="A933" s="53" t="s">
        <v>2726</v>
      </c>
      <c r="B933" s="56">
        <v>30211237213</v>
      </c>
      <c r="C933" s="57">
        <v>37583</v>
      </c>
    </row>
    <row r="934" spans="1:3" x14ac:dyDescent="0.2">
      <c r="A934" s="53" t="s">
        <v>2727</v>
      </c>
      <c r="B934" s="56">
        <v>23709263195</v>
      </c>
      <c r="C934" s="57">
        <v>13784</v>
      </c>
    </row>
    <row r="935" spans="1:3" hidden="1" x14ac:dyDescent="0.2">
      <c r="A935" s="53" t="s">
        <v>2728</v>
      </c>
      <c r="B935" s="56">
        <v>15202255150</v>
      </c>
      <c r="C935" s="57">
        <v>19049</v>
      </c>
    </row>
    <row r="936" spans="1:3" hidden="1" x14ac:dyDescent="0.2">
      <c r="A936" s="53" t="s">
        <v>2729</v>
      </c>
      <c r="B936" s="56">
        <v>16311030091</v>
      </c>
      <c r="C936" s="57">
        <v>23318</v>
      </c>
    </row>
    <row r="937" spans="1:3" x14ac:dyDescent="0.2">
      <c r="A937" s="53" t="s">
        <v>2730</v>
      </c>
      <c r="B937" s="56">
        <v>24107054558</v>
      </c>
      <c r="C937" s="57">
        <v>15162</v>
      </c>
    </row>
    <row r="938" spans="1:3" x14ac:dyDescent="0.2">
      <c r="A938" s="53" t="s">
        <v>2731</v>
      </c>
      <c r="B938" s="56">
        <v>28105254493</v>
      </c>
      <c r="C938" s="57">
        <v>29731</v>
      </c>
    </row>
    <row r="939" spans="1:3" x14ac:dyDescent="0.2">
      <c r="A939" s="53" t="s">
        <v>2732</v>
      </c>
      <c r="B939" s="56">
        <v>24203105262</v>
      </c>
      <c r="C939" s="57">
        <v>15410</v>
      </c>
    </row>
    <row r="940" spans="1:3" x14ac:dyDescent="0.2">
      <c r="A940" s="53" t="s">
        <v>2733</v>
      </c>
      <c r="B940" s="56">
        <v>27812270117</v>
      </c>
      <c r="C940" s="57">
        <v>28851</v>
      </c>
    </row>
    <row r="941" spans="1:3" hidden="1" x14ac:dyDescent="0.2">
      <c r="A941" s="53" t="s">
        <v>2734</v>
      </c>
      <c r="B941" s="56">
        <v>17105100616</v>
      </c>
      <c r="C941" s="57">
        <v>26063</v>
      </c>
    </row>
    <row r="942" spans="1:3" hidden="1" x14ac:dyDescent="0.2">
      <c r="A942" s="53" t="s">
        <v>2735</v>
      </c>
      <c r="B942" s="56">
        <v>13601033720</v>
      </c>
      <c r="C942" s="57">
        <v>13152</v>
      </c>
    </row>
    <row r="943" spans="1:3" hidden="1" x14ac:dyDescent="0.2">
      <c r="A943" s="53" t="s">
        <v>2736</v>
      </c>
      <c r="B943" s="56">
        <v>30605274823</v>
      </c>
      <c r="C943" s="57">
        <v>38864</v>
      </c>
    </row>
    <row r="944" spans="1:3" x14ac:dyDescent="0.2">
      <c r="A944" s="53" t="s">
        <v>2737</v>
      </c>
      <c r="B944" s="56">
        <v>24310240618</v>
      </c>
      <c r="C944" s="57">
        <v>16003</v>
      </c>
    </row>
    <row r="945" spans="1:3" hidden="1" x14ac:dyDescent="0.2">
      <c r="A945" s="53" t="s">
        <v>2738</v>
      </c>
      <c r="B945" s="56">
        <v>18306221973</v>
      </c>
      <c r="C945" s="57">
        <v>30489</v>
      </c>
    </row>
    <row r="946" spans="1:3" hidden="1" x14ac:dyDescent="0.2">
      <c r="A946" s="53" t="s">
        <v>2739</v>
      </c>
      <c r="B946" s="56">
        <v>18802115848</v>
      </c>
      <c r="C946" s="57">
        <v>32184</v>
      </c>
    </row>
    <row r="947" spans="1:3" x14ac:dyDescent="0.2">
      <c r="A947" s="53" t="s">
        <v>2740</v>
      </c>
      <c r="B947" s="56">
        <v>26602217404</v>
      </c>
      <c r="C947" s="57">
        <v>24159</v>
      </c>
    </row>
    <row r="948" spans="1:3" hidden="1" x14ac:dyDescent="0.2">
      <c r="A948" s="53" t="s">
        <v>2741</v>
      </c>
      <c r="B948" s="56">
        <v>15202196091</v>
      </c>
      <c r="C948" s="57">
        <v>19043</v>
      </c>
    </row>
    <row r="949" spans="1:3" hidden="1" x14ac:dyDescent="0.2">
      <c r="A949" s="53" t="s">
        <v>2742</v>
      </c>
      <c r="B949" s="56">
        <v>13603178658</v>
      </c>
      <c r="C949" s="57">
        <v>13226</v>
      </c>
    </row>
    <row r="950" spans="1:3" x14ac:dyDescent="0.2">
      <c r="A950" s="53" t="s">
        <v>2743</v>
      </c>
      <c r="B950" s="56">
        <v>26909096892</v>
      </c>
      <c r="C950" s="57">
        <v>25455</v>
      </c>
    </row>
    <row r="951" spans="1:3" x14ac:dyDescent="0.2">
      <c r="A951" s="53" t="s">
        <v>2744</v>
      </c>
      <c r="B951" s="56">
        <v>29508267017</v>
      </c>
      <c r="C951" s="57">
        <v>34937</v>
      </c>
    </row>
    <row r="952" spans="1:3" hidden="1" x14ac:dyDescent="0.2">
      <c r="A952" s="53" t="s">
        <v>2745</v>
      </c>
      <c r="B952" s="56">
        <v>17011142504</v>
      </c>
      <c r="C952" s="57">
        <v>25886</v>
      </c>
    </row>
    <row r="953" spans="1:3" x14ac:dyDescent="0.2">
      <c r="A953" s="53" t="s">
        <v>2746</v>
      </c>
      <c r="B953" s="56">
        <v>40102050962</v>
      </c>
      <c r="C953" s="57">
        <v>36927</v>
      </c>
    </row>
    <row r="954" spans="1:3" x14ac:dyDescent="0.2">
      <c r="A954" s="53" t="s">
        <v>2747</v>
      </c>
      <c r="B954" s="56">
        <v>29003087824</v>
      </c>
      <c r="C954" s="57">
        <v>32940</v>
      </c>
    </row>
    <row r="955" spans="1:3" x14ac:dyDescent="0.2">
      <c r="A955" s="53" t="s">
        <v>2748</v>
      </c>
      <c r="B955" s="56">
        <v>25803158369</v>
      </c>
      <c r="C955" s="57">
        <v>21259</v>
      </c>
    </row>
    <row r="956" spans="1:3" x14ac:dyDescent="0.2">
      <c r="A956" s="53" t="s">
        <v>2749</v>
      </c>
      <c r="B956" s="56">
        <v>23508102420</v>
      </c>
      <c r="C956" s="57">
        <v>13006</v>
      </c>
    </row>
    <row r="957" spans="1:3" x14ac:dyDescent="0.2">
      <c r="A957" s="53" t="s">
        <v>2750</v>
      </c>
      <c r="B957" s="56">
        <v>29610122513</v>
      </c>
      <c r="C957" s="57">
        <v>35350</v>
      </c>
    </row>
    <row r="958" spans="1:3" x14ac:dyDescent="0.2">
      <c r="A958" s="53" t="s">
        <v>2751</v>
      </c>
      <c r="B958" s="56">
        <v>29504024328</v>
      </c>
      <c r="C958" s="57">
        <v>34791</v>
      </c>
    </row>
    <row r="959" spans="1:3" x14ac:dyDescent="0.2">
      <c r="A959" s="53" t="s">
        <v>2752</v>
      </c>
      <c r="B959" s="56">
        <v>25807256434</v>
      </c>
      <c r="C959" s="57">
        <v>21391</v>
      </c>
    </row>
    <row r="960" spans="1:3" x14ac:dyDescent="0.2">
      <c r="A960" s="53" t="s">
        <v>2753</v>
      </c>
      <c r="B960" s="56">
        <v>23709163322</v>
      </c>
      <c r="C960" s="57">
        <v>13774</v>
      </c>
    </row>
    <row r="961" spans="1:3" hidden="1" x14ac:dyDescent="0.2">
      <c r="A961" s="53" t="s">
        <v>2754</v>
      </c>
      <c r="B961" s="56">
        <v>15803048549</v>
      </c>
      <c r="C961" s="57">
        <v>21248</v>
      </c>
    </row>
    <row r="962" spans="1:3" x14ac:dyDescent="0.2">
      <c r="A962" s="53" t="s">
        <v>2755</v>
      </c>
      <c r="B962" s="56">
        <v>40310081760</v>
      </c>
      <c r="C962" s="57">
        <v>37902</v>
      </c>
    </row>
    <row r="963" spans="1:3" hidden="1" x14ac:dyDescent="0.2">
      <c r="A963" s="53" t="s">
        <v>2231</v>
      </c>
      <c r="B963" s="56">
        <v>14302268483</v>
      </c>
      <c r="C963" s="57">
        <v>15763</v>
      </c>
    </row>
    <row r="964" spans="1:3" hidden="1" x14ac:dyDescent="0.2">
      <c r="A964" s="53" t="s">
        <v>2756</v>
      </c>
      <c r="B964" s="56">
        <v>30004294924</v>
      </c>
      <c r="C964" s="57">
        <v>36645</v>
      </c>
    </row>
    <row r="965" spans="1:3" hidden="1" x14ac:dyDescent="0.2">
      <c r="A965" s="53" t="s">
        <v>2757</v>
      </c>
      <c r="B965" s="56">
        <v>14606165920</v>
      </c>
      <c r="C965" s="57">
        <v>16969</v>
      </c>
    </row>
    <row r="966" spans="1:3" hidden="1" x14ac:dyDescent="0.2">
      <c r="A966" s="53" t="s">
        <v>2758</v>
      </c>
      <c r="B966" s="56">
        <v>18110228533</v>
      </c>
      <c r="C966" s="57">
        <v>29881</v>
      </c>
    </row>
    <row r="967" spans="1:3" hidden="1" x14ac:dyDescent="0.2">
      <c r="A967" s="53" t="s">
        <v>2759</v>
      </c>
      <c r="B967" s="56">
        <v>19703169744</v>
      </c>
      <c r="C967" s="57">
        <v>35505</v>
      </c>
    </row>
    <row r="968" spans="1:3" hidden="1" x14ac:dyDescent="0.2">
      <c r="A968" s="53" t="s">
        <v>2760</v>
      </c>
      <c r="B968" s="56">
        <v>18010129049</v>
      </c>
      <c r="C968" s="57">
        <v>29506</v>
      </c>
    </row>
    <row r="969" spans="1:3" x14ac:dyDescent="0.2">
      <c r="A969" s="53" t="s">
        <v>2761</v>
      </c>
      <c r="B969" s="56">
        <v>41108036832</v>
      </c>
      <c r="C969" s="57">
        <v>40758</v>
      </c>
    </row>
    <row r="970" spans="1:3" hidden="1" x14ac:dyDescent="0.2">
      <c r="A970" s="53" t="s">
        <v>2762</v>
      </c>
      <c r="B970" s="56">
        <v>19906142657</v>
      </c>
      <c r="C970" s="57">
        <v>36325</v>
      </c>
    </row>
    <row r="971" spans="1:3" hidden="1" x14ac:dyDescent="0.2">
      <c r="A971" s="53" t="s">
        <v>2763</v>
      </c>
      <c r="B971" s="56">
        <v>17507281256</v>
      </c>
      <c r="C971" s="57">
        <v>27603</v>
      </c>
    </row>
    <row r="972" spans="1:3" hidden="1" x14ac:dyDescent="0.2">
      <c r="A972" s="53" t="s">
        <v>2764</v>
      </c>
      <c r="B972" s="56">
        <v>16602053137</v>
      </c>
      <c r="C972" s="57">
        <v>24143</v>
      </c>
    </row>
    <row r="973" spans="1:3" x14ac:dyDescent="0.2">
      <c r="A973" s="53" t="s">
        <v>2765</v>
      </c>
      <c r="B973" s="56">
        <v>25709292725</v>
      </c>
      <c r="C973" s="57">
        <v>21092</v>
      </c>
    </row>
    <row r="974" spans="1:3" hidden="1" x14ac:dyDescent="0.2">
      <c r="A974" s="53" t="s">
        <v>2766</v>
      </c>
      <c r="B974" s="56">
        <v>15502148958</v>
      </c>
      <c r="C974" s="57">
        <v>20134</v>
      </c>
    </row>
    <row r="975" spans="1:3" x14ac:dyDescent="0.2">
      <c r="A975" s="53" t="s">
        <v>2767</v>
      </c>
      <c r="B975" s="56">
        <v>41305270911</v>
      </c>
      <c r="C975" s="57">
        <v>41421</v>
      </c>
    </row>
    <row r="976" spans="1:3" hidden="1" x14ac:dyDescent="0.2">
      <c r="A976" s="53" t="s">
        <v>2768</v>
      </c>
      <c r="B976" s="56">
        <v>16506113832</v>
      </c>
      <c r="C976" s="57">
        <v>23904</v>
      </c>
    </row>
    <row r="977" spans="1:3" hidden="1" x14ac:dyDescent="0.2">
      <c r="A977" s="53" t="s">
        <v>2769</v>
      </c>
      <c r="B977" s="56">
        <v>17909283706</v>
      </c>
      <c r="C977" s="57">
        <v>29126</v>
      </c>
    </row>
    <row r="978" spans="1:3" x14ac:dyDescent="0.2">
      <c r="A978" s="53" t="s">
        <v>2770</v>
      </c>
      <c r="B978" s="56">
        <v>26811241432</v>
      </c>
      <c r="C978" s="57">
        <v>25166</v>
      </c>
    </row>
    <row r="979" spans="1:3" x14ac:dyDescent="0.2">
      <c r="A979" s="53" t="s">
        <v>2771</v>
      </c>
      <c r="B979" s="56">
        <v>26808144033</v>
      </c>
      <c r="C979" s="57">
        <v>25064</v>
      </c>
    </row>
    <row r="980" spans="1:3" x14ac:dyDescent="0.2">
      <c r="A980" s="53" t="s">
        <v>2772</v>
      </c>
      <c r="B980" s="56">
        <v>29006235098</v>
      </c>
      <c r="C980" s="57">
        <v>33047</v>
      </c>
    </row>
    <row r="981" spans="1:3" x14ac:dyDescent="0.2">
      <c r="A981" s="53" t="s">
        <v>2773</v>
      </c>
      <c r="B981" s="56">
        <v>40111308405</v>
      </c>
      <c r="C981" s="57">
        <v>37225</v>
      </c>
    </row>
    <row r="982" spans="1:3" x14ac:dyDescent="0.2">
      <c r="A982" s="53" t="s">
        <v>2774</v>
      </c>
      <c r="B982" s="56">
        <v>28911144502</v>
      </c>
      <c r="C982" s="57">
        <v>32826</v>
      </c>
    </row>
    <row r="983" spans="1:3" hidden="1" x14ac:dyDescent="0.2">
      <c r="A983" s="53" t="s">
        <v>2775</v>
      </c>
      <c r="B983" s="56">
        <v>19905231123</v>
      </c>
      <c r="C983" s="57">
        <v>36303</v>
      </c>
    </row>
    <row r="984" spans="1:3" x14ac:dyDescent="0.2">
      <c r="A984" s="53" t="s">
        <v>2776</v>
      </c>
      <c r="B984" s="56">
        <v>29811216547</v>
      </c>
      <c r="C984" s="57">
        <v>36120</v>
      </c>
    </row>
    <row r="985" spans="1:3" hidden="1" x14ac:dyDescent="0.2">
      <c r="A985" s="53" t="s">
        <v>2777</v>
      </c>
      <c r="B985" s="56">
        <v>14410156877</v>
      </c>
      <c r="C985" s="57">
        <v>16360</v>
      </c>
    </row>
    <row r="986" spans="1:3" hidden="1" x14ac:dyDescent="0.2">
      <c r="A986" s="53" t="s">
        <v>2778</v>
      </c>
      <c r="B986" s="56">
        <v>14211011701</v>
      </c>
      <c r="C986" s="57">
        <v>15646</v>
      </c>
    </row>
    <row r="987" spans="1:3" hidden="1" x14ac:dyDescent="0.2">
      <c r="A987" s="53" t="s">
        <v>2779</v>
      </c>
      <c r="B987" s="56">
        <v>16402261084</v>
      </c>
      <c r="C987" s="57">
        <v>23433</v>
      </c>
    </row>
    <row r="988" spans="1:3" x14ac:dyDescent="0.2">
      <c r="A988" s="53" t="s">
        <v>2780</v>
      </c>
      <c r="B988" s="56">
        <v>40611137770</v>
      </c>
      <c r="C988" s="57">
        <v>39034</v>
      </c>
    </row>
    <row r="989" spans="1:3" hidden="1" x14ac:dyDescent="0.2">
      <c r="A989" s="53" t="s">
        <v>2781</v>
      </c>
      <c r="B989" s="56">
        <v>14702159242</v>
      </c>
      <c r="C989" s="57">
        <v>17213</v>
      </c>
    </row>
    <row r="990" spans="1:3" x14ac:dyDescent="0.2">
      <c r="A990" s="53" t="s">
        <v>2782</v>
      </c>
      <c r="B990" s="56">
        <v>29912209652</v>
      </c>
      <c r="C990" s="57">
        <v>36514</v>
      </c>
    </row>
    <row r="991" spans="1:3" hidden="1" x14ac:dyDescent="0.2">
      <c r="A991" s="53" t="s">
        <v>2783</v>
      </c>
      <c r="B991" s="56">
        <v>19602077646</v>
      </c>
      <c r="C991" s="57">
        <v>35102</v>
      </c>
    </row>
    <row r="992" spans="1:3" x14ac:dyDescent="0.2">
      <c r="A992" s="53" t="s">
        <v>2784</v>
      </c>
      <c r="B992" s="56">
        <v>40405309223</v>
      </c>
      <c r="C992" s="57">
        <v>38137</v>
      </c>
    </row>
    <row r="993" spans="1:3" hidden="1" x14ac:dyDescent="0.2">
      <c r="A993" s="53" t="s">
        <v>2785</v>
      </c>
      <c r="B993" s="56">
        <v>17710112988</v>
      </c>
      <c r="C993" s="57">
        <v>28409</v>
      </c>
    </row>
    <row r="994" spans="1:3" hidden="1" x14ac:dyDescent="0.2">
      <c r="A994" s="53" t="s">
        <v>2786</v>
      </c>
      <c r="B994" s="56">
        <v>14410174916</v>
      </c>
      <c r="C994" s="57">
        <v>16362</v>
      </c>
    </row>
    <row r="995" spans="1:3" x14ac:dyDescent="0.2">
      <c r="A995" s="53" t="s">
        <v>2787</v>
      </c>
      <c r="B995" s="56">
        <v>28311072992</v>
      </c>
      <c r="C995" s="57">
        <v>30627</v>
      </c>
    </row>
    <row r="996" spans="1:3" hidden="1" x14ac:dyDescent="0.2">
      <c r="A996" s="53" t="s">
        <v>2788</v>
      </c>
      <c r="B996" s="56">
        <v>31208312794</v>
      </c>
      <c r="C996" s="57">
        <v>41152</v>
      </c>
    </row>
    <row r="997" spans="1:3" x14ac:dyDescent="0.2">
      <c r="A997" s="53" t="s">
        <v>2789</v>
      </c>
      <c r="B997" s="56">
        <v>25205226744</v>
      </c>
      <c r="C997" s="57">
        <v>19136</v>
      </c>
    </row>
    <row r="998" spans="1:3" x14ac:dyDescent="0.2">
      <c r="A998" s="53" t="s">
        <v>2790</v>
      </c>
      <c r="B998" s="56">
        <v>24806140929</v>
      </c>
      <c r="C998" s="57">
        <v>17698</v>
      </c>
    </row>
    <row r="999" spans="1:3" hidden="1" x14ac:dyDescent="0.2">
      <c r="A999" s="53" t="s">
        <v>2791</v>
      </c>
      <c r="B999" s="56">
        <v>30808052753</v>
      </c>
      <c r="C999" s="57">
        <v>39665</v>
      </c>
    </row>
    <row r="1000" spans="1:3" x14ac:dyDescent="0.2">
      <c r="A1000" s="53" t="s">
        <v>2792</v>
      </c>
      <c r="B1000" s="56">
        <v>27803166195</v>
      </c>
      <c r="C1000" s="57">
        <v>28565</v>
      </c>
    </row>
    <row r="1001" spans="1:3" x14ac:dyDescent="0.2">
      <c r="A1001" s="53" t="s">
        <v>2793</v>
      </c>
      <c r="B1001" s="56">
        <v>25201284603</v>
      </c>
      <c r="C1001" s="57">
        <v>19021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586A-70A9-475C-AA4B-829FEFF796FF}">
  <dimension ref="A1"/>
  <sheetViews>
    <sheetView workbookViewId="0">
      <selection sqref="A1:C100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A</vt:lpstr>
      <vt:lpstr>B</vt:lpstr>
      <vt:lpstr>C</vt:lpstr>
      <vt:lpstr>D</vt:lpstr>
      <vt:lpstr>E</vt:lpstr>
      <vt:lpstr>F</vt:lpstr>
      <vt:lpstr>nők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Margitfalvi Árpád</cp:lastModifiedBy>
  <dcterms:created xsi:type="dcterms:W3CDTF">2023-04-18T15:51:07Z</dcterms:created>
  <dcterms:modified xsi:type="dcterms:W3CDTF">2023-04-24T07:36:26Z</dcterms:modified>
</cp:coreProperties>
</file>