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ATOK\weblap\excel-feladatok\"/>
    </mc:Choice>
  </mc:AlternateContent>
  <xr:revisionPtr revIDLastSave="0" documentId="13_ncr:1_{C32E99DD-3946-46AF-85BF-06142393A674}" xr6:coauthVersionLast="45" xr6:coauthVersionMax="45" xr10:uidLastSave="{00000000-0000-0000-0000-000000000000}"/>
  <bookViews>
    <workbookView xWindow="-120" yWindow="-120" windowWidth="19440" windowHeight="15000" xr2:uid="{AE5B6FAD-8F79-41C7-8B4A-1128F873904D}"/>
  </bookViews>
  <sheets>
    <sheet name="eladások" sheetId="1" r:id="rId1"/>
    <sheet name="kórházak" sheetId="3" r:id="rId2"/>
    <sheet name="változás" sheetId="5" r:id="rId3"/>
    <sheet name="jubileum" sheetId="8" r:id="rId4"/>
    <sheet name="szintidő" sheetId="1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8" l="1"/>
  <c r="C134" i="8"/>
  <c r="C93" i="8"/>
  <c r="C30" i="8"/>
  <c r="C131" i="8"/>
  <c r="C145" i="8"/>
  <c r="C65" i="8"/>
  <c r="C135" i="8"/>
  <c r="C116" i="8"/>
  <c r="C70" i="8"/>
  <c r="C141" i="8"/>
  <c r="C90" i="8"/>
  <c r="C31" i="8"/>
  <c r="C15" i="8"/>
  <c r="C51" i="8"/>
  <c r="C59" i="8"/>
  <c r="C23" i="8"/>
  <c r="C28" i="8"/>
  <c r="C115" i="8"/>
  <c r="C97" i="8"/>
  <c r="C41" i="8"/>
  <c r="C125" i="8"/>
  <c r="C103" i="8"/>
  <c r="C48" i="8"/>
  <c r="C24" i="8"/>
  <c r="C72" i="8"/>
  <c r="C60" i="8"/>
  <c r="C11" i="8"/>
  <c r="C114" i="8"/>
  <c r="C122" i="8"/>
  <c r="C36" i="8"/>
  <c r="C120" i="8"/>
  <c r="C101" i="8"/>
  <c r="C75" i="8"/>
  <c r="C32" i="8"/>
  <c r="C9" i="8"/>
  <c r="C66" i="8"/>
  <c r="C35" i="8"/>
  <c r="C56" i="8"/>
  <c r="C79" i="8"/>
  <c r="C85" i="8"/>
  <c r="C82" i="8"/>
  <c r="C74" i="8"/>
  <c r="C12" i="8"/>
  <c r="C86" i="8"/>
  <c r="C133" i="8"/>
  <c r="C34" i="8"/>
  <c r="C109" i="8"/>
  <c r="C69" i="8"/>
  <c r="C37" i="8"/>
  <c r="C8" i="8"/>
  <c r="C14" i="8"/>
  <c r="C113" i="8"/>
  <c r="C4" i="8"/>
  <c r="C40" i="8"/>
  <c r="C138" i="8"/>
  <c r="C140" i="8"/>
  <c r="C92" i="8"/>
  <c r="C57" i="8"/>
  <c r="C100" i="8"/>
  <c r="C106" i="8"/>
  <c r="C61" i="8"/>
  <c r="C91" i="8"/>
  <c r="C19" i="8"/>
  <c r="C89" i="8"/>
  <c r="C78" i="8"/>
  <c r="C68" i="8"/>
  <c r="C43" i="8"/>
  <c r="C137" i="8"/>
  <c r="C129" i="8"/>
  <c r="C55" i="8"/>
  <c r="C143" i="8"/>
  <c r="C95" i="8"/>
  <c r="C45" i="8"/>
  <c r="C108" i="8"/>
  <c r="C27" i="8"/>
  <c r="C77" i="8"/>
  <c r="C6" i="8"/>
  <c r="C87" i="8"/>
  <c r="C98" i="8"/>
  <c r="C22" i="8"/>
  <c r="C111" i="8"/>
  <c r="C127" i="8"/>
  <c r="C142" i="8"/>
  <c r="C42" i="8"/>
  <c r="C105" i="8"/>
  <c r="C64" i="8"/>
  <c r="C26" i="8"/>
  <c r="C10" i="8"/>
  <c r="C132" i="8"/>
  <c r="C17" i="8"/>
  <c r="C144" i="8"/>
  <c r="C13" i="8"/>
  <c r="C136" i="8"/>
  <c r="C80" i="8"/>
  <c r="C47" i="8"/>
  <c r="C21" i="8"/>
  <c r="C7" i="8"/>
  <c r="C67" i="8"/>
  <c r="C139" i="8"/>
  <c r="C124" i="8"/>
  <c r="C16" i="8"/>
  <c r="C147" i="8"/>
  <c r="C54" i="8"/>
  <c r="C73" i="8"/>
  <c r="C126" i="8"/>
  <c r="C33" i="8"/>
  <c r="C112" i="8"/>
  <c r="C29" i="8"/>
  <c r="C117" i="8"/>
  <c r="C130" i="8"/>
  <c r="C102" i="8"/>
  <c r="C81" i="8"/>
  <c r="C83" i="8"/>
  <c r="C63" i="8"/>
  <c r="C2" i="8"/>
  <c r="C71" i="8"/>
  <c r="C118" i="8"/>
  <c r="C146" i="8"/>
  <c r="C3" i="8"/>
  <c r="C76" i="8"/>
  <c r="C53" i="8"/>
  <c r="C119" i="8"/>
  <c r="C50" i="8"/>
  <c r="C94" i="8"/>
  <c r="C99" i="8"/>
  <c r="C39" i="8"/>
  <c r="C49" i="8"/>
  <c r="C52" i="8"/>
  <c r="C84" i="8"/>
  <c r="C123" i="8"/>
  <c r="C25" i="8"/>
  <c r="C88" i="8"/>
  <c r="C18" i="8"/>
  <c r="C44" i="8"/>
  <c r="C62" i="8"/>
  <c r="C96" i="8"/>
  <c r="C58" i="8"/>
  <c r="C38" i="8"/>
  <c r="C121" i="8"/>
  <c r="C110" i="8"/>
  <c r="C107" i="8"/>
  <c r="C104" i="8"/>
  <c r="C46" i="8"/>
  <c r="C128" i="8"/>
  <c r="C20" i="8"/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2" i="5"/>
  <c r="D1" i="5"/>
  <c r="C1" i="5"/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C1" i="1" l="1"/>
  <c r="B1" i="1"/>
</calcChain>
</file>

<file path=xl/sharedStrings.xml><?xml version="1.0" encoding="utf-8"?>
<sst xmlns="http://schemas.openxmlformats.org/spreadsheetml/2006/main" count="846" uniqueCount="785">
  <si>
    <t>Bács-Kiskun</t>
  </si>
  <si>
    <t>Békés</t>
  </si>
  <si>
    <t>Baranya</t>
  </si>
  <si>
    <t>Borsod-Abaúj-Zemplén</t>
  </si>
  <si>
    <t>Budapest</t>
  </si>
  <si>
    <t>Csongrád</t>
  </si>
  <si>
    <t>Fejér</t>
  </si>
  <si>
    <t>Győr-Moson-Sopron</t>
  </si>
  <si>
    <t>Hajdú-Bihar</t>
  </si>
  <si>
    <t>Heves</t>
  </si>
  <si>
    <t>Jász-Nagykun-Szolnok</t>
  </si>
  <si>
    <t>Komárom-Esztergom</t>
  </si>
  <si>
    <t>Nógrád</t>
  </si>
  <si>
    <t>Pest</t>
  </si>
  <si>
    <t>Somogy</t>
  </si>
  <si>
    <t>Szabolcs-Szatmár-Bereg</t>
  </si>
  <si>
    <t>Tolna</t>
  </si>
  <si>
    <t>Vas</t>
  </si>
  <si>
    <t>Veszprém</t>
  </si>
  <si>
    <t>Zala</t>
  </si>
  <si>
    <t>össze-
hasonlitás</t>
  </si>
  <si>
    <t>Egy vállalat éves eladásait és összehasonlításukat látja! Színskálás</t>
  </si>
  <si>
    <t>automatikus formázással elemezze az összehasonlítás csökkenő</t>
  </si>
  <si>
    <t>eladásokat mutató értékeit. A legnagyobb csökkenést jelentő ér-</t>
  </si>
  <si>
    <t>tékhez világoskék (RGB 153, 153, 255), az előző évvel azonos ela-</t>
  </si>
  <si>
    <t xml:space="preserve">dásokat jelentőhöz pedig fehér színt rendeljen! </t>
  </si>
  <si>
    <t>Pótolja az automatikus formással elfedett cellarácsot: szegélyezze</t>
  </si>
  <si>
    <t>cellák értékeit!</t>
  </si>
  <si>
    <t>A kért színskálás automatikus formázás értéktartománya tehát,</t>
  </si>
  <si>
    <t>A feladatot feltételhez kötött számformátummal tudja megoldani.</t>
  </si>
  <si>
    <t>jenek meg, a nem megfelelők pedig…</t>
  </si>
  <si>
    <t>A feltételnek megfelelő értékek Normál számformátummal jelen-</t>
  </si>
  <si>
    <t>nem fedi le az összehasonlítás oszlop értéktartományát!</t>
  </si>
  <si>
    <t>az összehasonlítás-cellákat körben a cellaráccsal megegyezően!</t>
  </si>
  <si>
    <t>Egyéni számformátummal rejtse el az automatikusan formázott</t>
  </si>
  <si>
    <t>Bajcsy-Zsilinszky Kórház</t>
  </si>
  <si>
    <t>Uzsoki utcai Kórház</t>
  </si>
  <si>
    <t>kód</t>
  </si>
  <si>
    <t>intézmény</t>
  </si>
  <si>
    <t>ágy</t>
  </si>
  <si>
    <t>Pest Megyei Flór Ferenc Kórház</t>
  </si>
  <si>
    <t>Szent Borbála Kórház</t>
  </si>
  <si>
    <t>Betegápoló Irgalmas Rend</t>
  </si>
  <si>
    <t>Szent Imre Egyetemi Oktatókórház</t>
  </si>
  <si>
    <t>Kiskunhalasi Semmelweis Kórház</t>
  </si>
  <si>
    <t>Szent Lázár Megyei Kórház</t>
  </si>
  <si>
    <t>Gróf Tisza István Kórház</t>
  </si>
  <si>
    <t>Vaszary Kolos Kórház</t>
  </si>
  <si>
    <t>Felső-Szabolcsi Kórház</t>
  </si>
  <si>
    <t>Bajai Szent Rókus Kórház</t>
  </si>
  <si>
    <t>Jávorszky Ödön Kórház</t>
  </si>
  <si>
    <t>Dr. Kenessey Albert Kórház</t>
  </si>
  <si>
    <t>Csongrád Megyei Egészségügyi Központ</t>
  </si>
  <si>
    <t>Heim Pál Gyermekgyógyászati Intézet</t>
  </si>
  <si>
    <t>Markhot Ferenc Oktatókórház</t>
  </si>
  <si>
    <t>Nyírő Gyula Pszichiátriai Intézet</t>
  </si>
  <si>
    <t>Korányi Pulmonológiai Intézet</t>
  </si>
  <si>
    <t>Szent Pantaleon Kórház</t>
  </si>
  <si>
    <t>Toldy Ferenc Kórház</t>
  </si>
  <si>
    <t>AMD</t>
  </si>
  <si>
    <t>ADBE</t>
  </si>
  <si>
    <t>Adobe Inc.</t>
  </si>
  <si>
    <t>ABNB</t>
  </si>
  <si>
    <t>Airbnb Inc</t>
  </si>
  <si>
    <t>ALGN</t>
  </si>
  <si>
    <t>Align Technology Inc</t>
  </si>
  <si>
    <t>AMZN</t>
  </si>
  <si>
    <t>Amazon.com Inc</t>
  </si>
  <si>
    <t>AMGN</t>
  </si>
  <si>
    <t>Amgen Inc</t>
  </si>
  <si>
    <t>AEP</t>
  </si>
  <si>
    <t>ADI</t>
  </si>
  <si>
    <t>Analog Devices Inc</t>
  </si>
  <si>
    <t>ANSS</t>
  </si>
  <si>
    <t>ANSYS Inc</t>
  </si>
  <si>
    <t>AAPL</t>
  </si>
  <si>
    <t>Apple Inc</t>
  </si>
  <si>
    <t>AMAT</t>
  </si>
  <si>
    <t>Applied Materials Inc</t>
  </si>
  <si>
    <t>ASML</t>
  </si>
  <si>
    <t>ASML Holding NV</t>
  </si>
  <si>
    <t>TEAM</t>
  </si>
  <si>
    <t>Atlassian Corporation PLC</t>
  </si>
  <si>
    <t>ADSK</t>
  </si>
  <si>
    <t>Autodesk Inc</t>
  </si>
  <si>
    <t>ATVI</t>
  </si>
  <si>
    <t>Activision Blizzard Inc</t>
  </si>
  <si>
    <t>ADP</t>
  </si>
  <si>
    <t>AVGO</t>
  </si>
  <si>
    <t>Broadcom Inc</t>
  </si>
  <si>
    <t>BIDU</t>
  </si>
  <si>
    <t>Baidu Inc</t>
  </si>
  <si>
    <t>BIIB</t>
  </si>
  <si>
    <t>Biogen Inc</t>
  </si>
  <si>
    <t>BMRN</t>
  </si>
  <si>
    <t>BKNG</t>
  </si>
  <si>
    <t>Booking Holdings Inc</t>
  </si>
  <si>
    <t>CDNS</t>
  </si>
  <si>
    <t>CHTR</t>
  </si>
  <si>
    <t>CPRT</t>
  </si>
  <si>
    <t>Copart Inc</t>
  </si>
  <si>
    <t>CRWD</t>
  </si>
  <si>
    <t>CrowdStrike Holdings Inc</t>
  </si>
  <si>
    <t>CTAS</t>
  </si>
  <si>
    <t>Cintas Corp</t>
  </si>
  <si>
    <t>CSCO</t>
  </si>
  <si>
    <t>Cisco Systems Inc</t>
  </si>
  <si>
    <t>CMCSA</t>
  </si>
  <si>
    <t>Comcast Corp</t>
  </si>
  <si>
    <t>COST</t>
  </si>
  <si>
    <t>Costco Wholesale Corp</t>
  </si>
  <si>
    <t>CSX</t>
  </si>
  <si>
    <t>CSX Corp</t>
  </si>
  <si>
    <t>CTSH</t>
  </si>
  <si>
    <t>DDOG</t>
  </si>
  <si>
    <t>Datadog Inc</t>
  </si>
  <si>
    <t>DOCU</t>
  </si>
  <si>
    <t>DocuSign Inc</t>
  </si>
  <si>
    <t>DXCM</t>
  </si>
  <si>
    <t>Dexcom Inc</t>
  </si>
  <si>
    <t>DLTR</t>
  </si>
  <si>
    <t>Dollar Tree Inc</t>
  </si>
  <si>
    <t>EA</t>
  </si>
  <si>
    <t>Electronic Arts</t>
  </si>
  <si>
    <t>EBAY</t>
  </si>
  <si>
    <t>eBay Inc</t>
  </si>
  <si>
    <t>EXC</t>
  </si>
  <si>
    <t>Exelon Corp</t>
  </si>
  <si>
    <t>FAST</t>
  </si>
  <si>
    <t>Fastenal Co</t>
  </si>
  <si>
    <t>FB</t>
  </si>
  <si>
    <t>Meta Platforms Inc</t>
  </si>
  <si>
    <t>FISV</t>
  </si>
  <si>
    <t>Fiserv Inc</t>
  </si>
  <si>
    <t>FTNT</t>
  </si>
  <si>
    <t>Fortinet Inc</t>
  </si>
  <si>
    <t>GILD</t>
  </si>
  <si>
    <t>Gilead Sciences Inc</t>
  </si>
  <si>
    <t>GOOG</t>
  </si>
  <si>
    <t>Alphabet Class C</t>
  </si>
  <si>
    <t>GOOGL</t>
  </si>
  <si>
    <t>Alphabet Class A</t>
  </si>
  <si>
    <t>HON</t>
  </si>
  <si>
    <t>ILMN</t>
  </si>
  <si>
    <t>Illumina Inc</t>
  </si>
  <si>
    <t>INTC</t>
  </si>
  <si>
    <t>Intel Corp</t>
  </si>
  <si>
    <t>INTU</t>
  </si>
  <si>
    <t>Intuit Inc</t>
  </si>
  <si>
    <t>ISRG</t>
  </si>
  <si>
    <t>Intuitive Surgical Inc</t>
  </si>
  <si>
    <t>MRVL</t>
  </si>
  <si>
    <t>Marvell Technology Inc</t>
  </si>
  <si>
    <t>IDXX</t>
  </si>
  <si>
    <t>IDEXX Laboratories Inc</t>
  </si>
  <si>
    <t>JD</t>
  </si>
  <si>
    <t>JD.Com Inc</t>
  </si>
  <si>
    <t>KDP</t>
  </si>
  <si>
    <t>Keurig Dr Pepper Inc</t>
  </si>
  <si>
    <t>KLAC</t>
  </si>
  <si>
    <t>KLA Corp</t>
  </si>
  <si>
    <t>KHC</t>
  </si>
  <si>
    <t>Kraft Heinz Co</t>
  </si>
  <si>
    <t>LRCX</t>
  </si>
  <si>
    <t>Lam Research Corp</t>
  </si>
  <si>
    <t>LCID</t>
  </si>
  <si>
    <t>Lucid Group Inc</t>
  </si>
  <si>
    <t>LULU</t>
  </si>
  <si>
    <t>Lululemon Athletica Inc</t>
  </si>
  <si>
    <t>MELI</t>
  </si>
  <si>
    <t>Mercadolibre Inc</t>
  </si>
  <si>
    <t>MAR</t>
  </si>
  <si>
    <t>Marriott International Inc</t>
  </si>
  <si>
    <t>MTCH</t>
  </si>
  <si>
    <t>Match Group Inc</t>
  </si>
  <si>
    <t>MCHP</t>
  </si>
  <si>
    <t>Microchip Technology Inc</t>
  </si>
  <si>
    <t>MDLZ</t>
  </si>
  <si>
    <t>MRNA</t>
  </si>
  <si>
    <t>Moderna Inc</t>
  </si>
  <si>
    <t>MNST</t>
  </si>
  <si>
    <t>Monster Beverage Corp</t>
  </si>
  <si>
    <t>MSFT</t>
  </si>
  <si>
    <t>Microsoft Corp</t>
  </si>
  <si>
    <t>MU</t>
  </si>
  <si>
    <t>Micron Technology Inc</t>
  </si>
  <si>
    <t>NFLX</t>
  </si>
  <si>
    <t>Netflix Inc</t>
  </si>
  <si>
    <t>NTES</t>
  </si>
  <si>
    <t>NetEase Inc</t>
  </si>
  <si>
    <t>NVDA</t>
  </si>
  <si>
    <t>NVIDIA Corp</t>
  </si>
  <si>
    <t>NXPI</t>
  </si>
  <si>
    <t>NXP Semiconductors NV</t>
  </si>
  <si>
    <t>OKTA</t>
  </si>
  <si>
    <t>Okta Inc</t>
  </si>
  <si>
    <t>ODFL</t>
  </si>
  <si>
    <t>Old Dominion Freight Line Inc</t>
  </si>
  <si>
    <t>ORLY</t>
  </si>
  <si>
    <t>O’Reilly Automotive Inc</t>
  </si>
  <si>
    <t>PCAR</t>
  </si>
  <si>
    <t>Paccar Inc</t>
  </si>
  <si>
    <t>PANW</t>
  </si>
  <si>
    <t>Palo Alto Networks Inc</t>
  </si>
  <si>
    <t>PAYX</t>
  </si>
  <si>
    <t>Paychex Inc</t>
  </si>
  <si>
    <t>PDD</t>
  </si>
  <si>
    <t>Pinduoduo Inc</t>
  </si>
  <si>
    <t>PYPL</t>
  </si>
  <si>
    <t>PayPal Holdings Inc</t>
  </si>
  <si>
    <t>PEP</t>
  </si>
  <si>
    <t>PepsiCo Inc.</t>
  </si>
  <si>
    <t>QCOM</t>
  </si>
  <si>
    <t>Qualcomm Inc</t>
  </si>
  <si>
    <t>REGN</t>
  </si>
  <si>
    <t>ROST</t>
  </si>
  <si>
    <t>Ross Stores Inc</t>
  </si>
  <si>
    <t>SIRI</t>
  </si>
  <si>
    <t>Sirius XM Holdings Inc</t>
  </si>
  <si>
    <t>SGEN</t>
  </si>
  <si>
    <t>Seagen Inc</t>
  </si>
  <si>
    <t>SPLK</t>
  </si>
  <si>
    <t>Splunk Inc</t>
  </si>
  <si>
    <t>SWKS</t>
  </si>
  <si>
    <t>Skyworks Solutions Inc</t>
  </si>
  <si>
    <t>SBUX</t>
  </si>
  <si>
    <t>Starbucks Corp</t>
  </si>
  <si>
    <t>SNPS</t>
  </si>
  <si>
    <t>Synopsys Inc</t>
  </si>
  <si>
    <t>TSLA</t>
  </si>
  <si>
    <t>Tesla Inc</t>
  </si>
  <si>
    <t>TXN</t>
  </si>
  <si>
    <t>Texas Instruments Inc</t>
  </si>
  <si>
    <t>TMUS</t>
  </si>
  <si>
    <t>T-Mobile US Inc</t>
  </si>
  <si>
    <t>VRSN</t>
  </si>
  <si>
    <t>Verisign Inc</t>
  </si>
  <si>
    <t>VRSK</t>
  </si>
  <si>
    <t>Verisk Analytics Inc</t>
  </si>
  <si>
    <t>VRTX</t>
  </si>
  <si>
    <t>Vertex Pharmaceuticals Inc</t>
  </si>
  <si>
    <t>WBA</t>
  </si>
  <si>
    <t>WDAY</t>
  </si>
  <si>
    <t>Workday Inc</t>
  </si>
  <si>
    <t>XEL</t>
  </si>
  <si>
    <t>Xcel Energy Inc</t>
  </si>
  <si>
    <t>XLNX</t>
  </si>
  <si>
    <t>Xilinx Inc</t>
  </si>
  <si>
    <t>ZM</t>
  </si>
  <si>
    <t>ZS</t>
  </si>
  <si>
    <t>Zscaler Inc</t>
  </si>
  <si>
    <t>AZ</t>
  </si>
  <si>
    <t>vállalat</t>
  </si>
  <si>
    <t>változás</t>
  </si>
  <si>
    <t>Advanced Micro Devices...</t>
  </si>
  <si>
    <t>American Electric Pow...</t>
  </si>
  <si>
    <t>Automatic Data Proces…</t>
  </si>
  <si>
    <t>Biomarin Pharmaceu…</t>
  </si>
  <si>
    <t>Cadence Design Systems…</t>
  </si>
  <si>
    <t>Charter Communications…</t>
  </si>
  <si>
    <t>Cognizant Technology…</t>
  </si>
  <si>
    <t>Honeywell International…</t>
  </si>
  <si>
    <t>Mondelez International…</t>
  </si>
  <si>
    <t>Regeneron Pharmaceu…</t>
  </si>
  <si>
    <t>Walgreens Boots Alliance…</t>
  </si>
  <si>
    <t>Zoom Video Communica…</t>
  </si>
  <si>
    <t>Berkes Bonifác</t>
  </si>
  <si>
    <t>Ujvári Petra</t>
  </si>
  <si>
    <t>Roboz Barnabás</t>
  </si>
  <si>
    <t>Heller Gáspár</t>
  </si>
  <si>
    <t>Torda Patrícia</t>
  </si>
  <si>
    <t>Vörös Dóra</t>
  </si>
  <si>
    <t>Nádasi Bátor</t>
  </si>
  <si>
    <t>Unger Timót</t>
  </si>
  <si>
    <t>Somlai Dénes</t>
  </si>
  <si>
    <t>Patkós Adél</t>
  </si>
  <si>
    <t>Varga Teréz</t>
  </si>
  <si>
    <t>Réz Magdaléna</t>
  </si>
  <si>
    <t>Homoki Gedeon</t>
  </si>
  <si>
    <t>Faludi Bonifác</t>
  </si>
  <si>
    <t>Korpás Illés</t>
  </si>
  <si>
    <t>Martos Ede</t>
  </si>
  <si>
    <t>Galambos Pál</t>
  </si>
  <si>
    <t>Halmai Debóra</t>
  </si>
  <si>
    <t>Somfai Bálint</t>
  </si>
  <si>
    <t>Rudas Antónia</t>
  </si>
  <si>
    <t>Kékesi Renáta</t>
  </si>
  <si>
    <t>Sutka Irma</t>
  </si>
  <si>
    <t>Sárosi Ernő</t>
  </si>
  <si>
    <t>Kondor Máté</t>
  </si>
  <si>
    <t>Garami Örs</t>
  </si>
  <si>
    <t>Perger Gitta</t>
  </si>
  <si>
    <t>Mátrai Katinka</t>
  </si>
  <si>
    <t>Burján Péter</t>
  </si>
  <si>
    <t>Sitkei Miklós</t>
  </si>
  <si>
    <t>Sötér Emőke</t>
  </si>
  <si>
    <t>Káplár Katinka</t>
  </si>
  <si>
    <t>Soproni Tünde</t>
  </si>
  <si>
    <t>Sarkadi Galina</t>
  </si>
  <si>
    <t>Piller Illés</t>
  </si>
  <si>
    <t>Jámbor Benedek</t>
  </si>
  <si>
    <t>Bognár Ivó</t>
  </si>
  <si>
    <t>Pálinkás Tiborc</t>
  </si>
  <si>
    <t>Kalmár Elvira</t>
  </si>
  <si>
    <t>Lugosi Hedvig</t>
  </si>
  <si>
    <t>Pomázi Lenke</t>
  </si>
  <si>
    <t>Raffai Dóra</t>
  </si>
  <si>
    <t>Puskás Donát</t>
  </si>
  <si>
    <t>Petrás Farkas</t>
  </si>
  <si>
    <t>Dallos Hugó</t>
  </si>
  <si>
    <t>Rajnai Rókus</t>
  </si>
  <si>
    <t>Udvardi Arnold</t>
  </si>
  <si>
    <t>Kállai Ödön</t>
  </si>
  <si>
    <t>Seres Pálma</t>
  </si>
  <si>
    <t>Pataki Ferenc</t>
  </si>
  <si>
    <t>Kardos Lipót</t>
  </si>
  <si>
    <t>Blaskó Jolán</t>
  </si>
  <si>
    <t>Egervári Lujza</t>
  </si>
  <si>
    <t>Sipos Gellért</t>
  </si>
  <si>
    <t>Bartos Gábor</t>
  </si>
  <si>
    <t>Katona Bódog</t>
  </si>
  <si>
    <t>Vámos Attila</t>
  </si>
  <si>
    <t>Váraljai Klára</t>
  </si>
  <si>
    <t>Ritter Paulina</t>
  </si>
  <si>
    <t>Márkus Ilona</t>
  </si>
  <si>
    <t>Sárai Illés</t>
  </si>
  <si>
    <t>Sasvári Hajnalka</t>
  </si>
  <si>
    <t>Mester Aurél</t>
  </si>
  <si>
    <t>Rideg Dóra</t>
  </si>
  <si>
    <t>Földes Viola</t>
  </si>
  <si>
    <t>Répási Katinka</t>
  </si>
  <si>
    <t>Pollák Áron</t>
  </si>
  <si>
    <t>Parádi Magdolna</t>
  </si>
  <si>
    <t>Kerepesi Éva</t>
  </si>
  <si>
    <t>Valkó Ödön</t>
  </si>
  <si>
    <t>Temesi Ignác</t>
  </si>
  <si>
    <t>Liptai Olimpia</t>
  </si>
  <si>
    <t>Virág Róza</t>
  </si>
  <si>
    <t>Rónai Gellért</t>
  </si>
  <si>
    <t>Kollár Felícia</t>
  </si>
  <si>
    <t>Selmeci Bence</t>
  </si>
  <si>
    <t>Halasi Medárd</t>
  </si>
  <si>
    <t>Polgár Alíz</t>
  </si>
  <si>
    <t>Bertók Mária</t>
  </si>
  <si>
    <t>Rákosi Gizella</t>
  </si>
  <si>
    <t>Sallai Boglárka</t>
  </si>
  <si>
    <t>Füstös Boriska</t>
  </si>
  <si>
    <t>Siklósi Márkus</t>
  </si>
  <si>
    <t>Tar Gizella</t>
  </si>
  <si>
    <t>Várnai Hédi</t>
  </si>
  <si>
    <t>Keleti Emőke</t>
  </si>
  <si>
    <t>Sas Linda</t>
  </si>
  <si>
    <t>Müller Márkó</t>
  </si>
  <si>
    <t>Hajnal Gertrúd</t>
  </si>
  <si>
    <t>Bolgár Marietta</t>
  </si>
  <si>
    <t>Török Emilia</t>
  </si>
  <si>
    <t>Fekete Rita</t>
  </si>
  <si>
    <t>Vitéz Hunor</t>
  </si>
  <si>
    <t>Dorogi Illés</t>
  </si>
  <si>
    <t>Vajda Kata</t>
  </si>
  <si>
    <t>Porkoláb Sára</t>
  </si>
  <si>
    <t>Komáromi Alíz</t>
  </si>
  <si>
    <t>Füleki Bálint</t>
  </si>
  <si>
    <t>Bihari Lóránt</t>
  </si>
  <si>
    <t>Pandúr Alfréd</t>
  </si>
  <si>
    <t>Váradi Marcell</t>
  </si>
  <si>
    <t>Stark Paulina</t>
  </si>
  <si>
    <t>Farkas Arika</t>
  </si>
  <si>
    <t>Zentai Dominika</t>
  </si>
  <si>
    <t>Ligeti Leonóra</t>
  </si>
  <si>
    <t>Perjés Lipót</t>
  </si>
  <si>
    <t>Táborosi Galina</t>
  </si>
  <si>
    <t>Káldor Lóránd</t>
  </si>
  <si>
    <t>Simák Adorján</t>
  </si>
  <si>
    <t>Harmat Vazul</t>
  </si>
  <si>
    <t>Somodi Hunor</t>
  </si>
  <si>
    <t>Toldi Sára</t>
  </si>
  <si>
    <t>Sárközi Márkus</t>
  </si>
  <si>
    <t>Pölöskei Katalin</t>
  </si>
  <si>
    <t>Radnai Ferenc</t>
  </si>
  <si>
    <t>Morvai Barnabás</t>
  </si>
  <si>
    <t>Almási Galina</t>
  </si>
  <si>
    <t>Pénzes Vajk</t>
  </si>
  <si>
    <t>Somos Rudolf</t>
  </si>
  <si>
    <t>Zágon Viktória</t>
  </si>
  <si>
    <t>Ambrus Vendel</t>
  </si>
  <si>
    <t>Pintér Renáta</t>
  </si>
  <si>
    <t>Lantos Edvin</t>
  </si>
  <si>
    <t>Somoskövi Emil</t>
  </si>
  <si>
    <t>Kormos Hajna</t>
  </si>
  <si>
    <t>Román Béla</t>
  </si>
  <si>
    <t>Sánta Tihamér</t>
  </si>
  <si>
    <t>Kassai Gellért</t>
  </si>
  <si>
    <t>Kontra Nándor</t>
  </si>
  <si>
    <t>Körmendi Luca</t>
  </si>
  <si>
    <t>Radnóti Annamária</t>
  </si>
  <si>
    <t>Stadler Vendel</t>
  </si>
  <si>
    <t>Gazdag Elvira</t>
  </si>
  <si>
    <t>Rejtő Cecilia</t>
  </si>
  <si>
    <t>Forrai Béla</t>
  </si>
  <si>
    <t>Kertes Máté</t>
  </si>
  <si>
    <t>Molnár Berta</t>
  </si>
  <si>
    <t>Rostás Kázmér</t>
  </si>
  <si>
    <t>Maróti Simon</t>
  </si>
  <si>
    <t>Karsai Stefánia</t>
  </si>
  <si>
    <t>Sós Simon</t>
  </si>
  <si>
    <t>Serföző Jeromos</t>
  </si>
  <si>
    <t>Sátori Katalin</t>
  </si>
  <si>
    <t>Sárvári Jácint</t>
  </si>
  <si>
    <t>Koltai Matild</t>
  </si>
  <si>
    <t>Tasnádi Móricz</t>
  </si>
  <si>
    <t>Földvári Adorján</t>
  </si>
  <si>
    <t>014-FB</t>
  </si>
  <si>
    <t>067-PM</t>
  </si>
  <si>
    <t>munkatárs</t>
  </si>
  <si>
    <t>belépett</t>
  </si>
  <si>
    <t>001-AG</t>
  </si>
  <si>
    <t>002-AV</t>
  </si>
  <si>
    <t>003-BG</t>
  </si>
  <si>
    <t>004-BB</t>
  </si>
  <si>
    <t>005-BM</t>
  </si>
  <si>
    <t>006-BL</t>
  </si>
  <si>
    <t>007-BJ</t>
  </si>
  <si>
    <t>008-BI</t>
  </si>
  <si>
    <t>009-BM</t>
  </si>
  <si>
    <t>010-BP</t>
  </si>
  <si>
    <t>011-DH</t>
  </si>
  <si>
    <t>012-DI</t>
  </si>
  <si>
    <t>013-EL</t>
  </si>
  <si>
    <t>015-FA</t>
  </si>
  <si>
    <t>016-FR</t>
  </si>
  <si>
    <t>017-FB</t>
  </si>
  <si>
    <t>018-FV</t>
  </si>
  <si>
    <t>019-FA</t>
  </si>
  <si>
    <t>020-FB</t>
  </si>
  <si>
    <t>021-FB</t>
  </si>
  <si>
    <t>022-GP</t>
  </si>
  <si>
    <t>023-GÖ</t>
  </si>
  <si>
    <t>024-GE</t>
  </si>
  <si>
    <t>025-HG</t>
  </si>
  <si>
    <t>026-HM</t>
  </si>
  <si>
    <t>027-HD</t>
  </si>
  <si>
    <t>028-HV</t>
  </si>
  <si>
    <t>029-HG</t>
  </si>
  <si>
    <t>030-HG</t>
  </si>
  <si>
    <t>031-JB</t>
  </si>
  <si>
    <t>032-KL</t>
  </si>
  <si>
    <t>033-KÖ</t>
  </si>
  <si>
    <t>034-KE</t>
  </si>
  <si>
    <t>035-KK</t>
  </si>
  <si>
    <t>036-KL</t>
  </si>
  <si>
    <t>037-KS</t>
  </si>
  <si>
    <t>038-KG</t>
  </si>
  <si>
    <t>039-KB</t>
  </si>
  <si>
    <t>040-KR</t>
  </si>
  <si>
    <t>041-KE</t>
  </si>
  <si>
    <t>042-KÉ</t>
  </si>
  <si>
    <t>043-KM</t>
  </si>
  <si>
    <t>044-KF</t>
  </si>
  <si>
    <t>045-KM</t>
  </si>
  <si>
    <t>046-KA</t>
  </si>
  <si>
    <t>047-KM</t>
  </si>
  <si>
    <t>048-KN</t>
  </si>
  <si>
    <t>049-KH</t>
  </si>
  <si>
    <t>050-KI</t>
  </si>
  <si>
    <t>051-KL</t>
  </si>
  <si>
    <t>052-LE</t>
  </si>
  <si>
    <t>053-LL</t>
  </si>
  <si>
    <t>054-LO</t>
  </si>
  <si>
    <t>055-LH</t>
  </si>
  <si>
    <t>056-MI</t>
  </si>
  <si>
    <t>057-MS</t>
  </si>
  <si>
    <t>058-ME</t>
  </si>
  <si>
    <t>059-MK</t>
  </si>
  <si>
    <t>060-MA</t>
  </si>
  <si>
    <t>061-MB</t>
  </si>
  <si>
    <t>062-MB</t>
  </si>
  <si>
    <t>063-MM</t>
  </si>
  <si>
    <t>064-NB</t>
  </si>
  <si>
    <t>065-PT</t>
  </si>
  <si>
    <t>066-PA</t>
  </si>
  <si>
    <t>068-PF</t>
  </si>
  <si>
    <t>069-PA</t>
  </si>
  <si>
    <t>070-PV</t>
  </si>
  <si>
    <t>071-PG</t>
  </si>
  <si>
    <t>072-PL</t>
  </si>
  <si>
    <t>073-PF</t>
  </si>
  <si>
    <t>074-PI</t>
  </si>
  <si>
    <t>075-PR</t>
  </si>
  <si>
    <t>076-PA</t>
  </si>
  <si>
    <t>077-PÁ</t>
  </si>
  <si>
    <t>078-PL</t>
  </si>
  <si>
    <t>079-PS</t>
  </si>
  <si>
    <t>080-PK</t>
  </si>
  <si>
    <t>081-PD</t>
  </si>
  <si>
    <t>082-RF</t>
  </si>
  <si>
    <t>083-RA</t>
  </si>
  <si>
    <t>084-RD</t>
  </si>
  <si>
    <t>085-RR</t>
  </si>
  <si>
    <t>086-RG</t>
  </si>
  <si>
    <t>087-RC</t>
  </si>
  <si>
    <t>088-RK</t>
  </si>
  <si>
    <t>089-RM</t>
  </si>
  <si>
    <t>090-RD</t>
  </si>
  <si>
    <t>091-RP</t>
  </si>
  <si>
    <t>092-RB</t>
  </si>
  <si>
    <t>093-RB</t>
  </si>
  <si>
    <t>094-RG</t>
  </si>
  <si>
    <t>095-RK</t>
  </si>
  <si>
    <t>096-RA</t>
  </si>
  <si>
    <t>097-SB</t>
  </si>
  <si>
    <t>098-ST</t>
  </si>
  <si>
    <t>099-SI</t>
  </si>
  <si>
    <t>100-SG</t>
  </si>
  <si>
    <t>101-SM</t>
  </si>
  <si>
    <t>102-SE</t>
  </si>
  <si>
    <t>103-SJ</t>
  </si>
  <si>
    <t>104-SL</t>
  </si>
  <si>
    <t>105-SH</t>
  </si>
  <si>
    <t>106-SK</t>
  </si>
  <si>
    <t>107-SB</t>
  </si>
  <si>
    <t>108-SP</t>
  </si>
  <si>
    <t>109-SJ</t>
  </si>
  <si>
    <t>110-SM</t>
  </si>
  <si>
    <t>111-SA</t>
  </si>
  <si>
    <t>112-SG</t>
  </si>
  <si>
    <t>113-SM</t>
  </si>
  <si>
    <t>114-SB</t>
  </si>
  <si>
    <t>115-SD</t>
  </si>
  <si>
    <t>116-SH</t>
  </si>
  <si>
    <t>117-SR</t>
  </si>
  <si>
    <t>118-SE</t>
  </si>
  <si>
    <t>119-ST</t>
  </si>
  <si>
    <t>120-SS</t>
  </si>
  <si>
    <t>121-SE</t>
  </si>
  <si>
    <t>122-SV</t>
  </si>
  <si>
    <t>123-SP</t>
  </si>
  <si>
    <t>124-SI</t>
  </si>
  <si>
    <t>125-TG</t>
  </si>
  <si>
    <t>126-TG</t>
  </si>
  <si>
    <t>127-TM</t>
  </si>
  <si>
    <t>128-TI</t>
  </si>
  <si>
    <t>129-TS</t>
  </si>
  <si>
    <t>130-TP</t>
  </si>
  <si>
    <t>131-TE</t>
  </si>
  <si>
    <t>132-UA</t>
  </si>
  <si>
    <t>133-UP</t>
  </si>
  <si>
    <t>134-UT</t>
  </si>
  <si>
    <t>135-VK</t>
  </si>
  <si>
    <t>136-VÖ</t>
  </si>
  <si>
    <t>137-VA</t>
  </si>
  <si>
    <t>138-VM</t>
  </si>
  <si>
    <t>139-VK</t>
  </si>
  <si>
    <t>140-VT</t>
  </si>
  <si>
    <t>141-VH</t>
  </si>
  <si>
    <t>142-VR</t>
  </si>
  <si>
    <t>143-VH</t>
  </si>
  <si>
    <t>144-VD</t>
  </si>
  <si>
    <t>145-ZV</t>
  </si>
  <si>
    <t>146-ZD</t>
  </si>
  <si>
    <t>Zoltán Károly</t>
  </si>
  <si>
    <t>147-ZK</t>
  </si>
  <si>
    <t>Egy vállalat huszonöt éves jubileumát ünnepli ebben az évben. A vezetőség</t>
  </si>
  <si>
    <t>kező: az alkalmazottakat a vállalatnál eltöltött idő rangsora alapján három</t>
  </si>
  <si>
    <t>egyenlő csoportba osztják (a létszám maradék nélkül osztható hárommal).</t>
  </si>
  <si>
    <t>A rangsor végi harmadba tartozók nem kapnak pénzt. A rangsor közepén álló</t>
  </si>
  <si>
    <t>harmad tagjai egy havi, míg a rangsor elején álló harmad tagjai két havi bérü-</t>
  </si>
  <si>
    <t>ket kapják jutalmul. Ikonkészletes automatikus formázással ábrázolja a tervet</t>
  </si>
  <si>
    <t>ebből az alkalomból meg kívánja jutalmazni hűséges dolgozóit. A terv a követ-</t>
  </si>
  <si>
    <t>Peugeot 208 R2</t>
  </si>
  <si>
    <t>Renault Clio Rally5</t>
  </si>
  <si>
    <t>Citroën C3 Rally2</t>
  </si>
  <si>
    <t>Renault Clio RS R3T</t>
  </si>
  <si>
    <t>Alpine A110 Rally RGT</t>
  </si>
  <si>
    <t>Peugeot 208 Rally4</t>
  </si>
  <si>
    <t>Toyota Yaris WRC</t>
  </si>
  <si>
    <t>Hyundai i20 Coupe WRC</t>
  </si>
  <si>
    <t>Ford Fiesta Rally2</t>
  </si>
  <si>
    <t>Volkswagen Polo GTI R5</t>
  </si>
  <si>
    <t>Renault Twingo RS R1</t>
  </si>
  <si>
    <t>Citroën DS3 R1</t>
  </si>
  <si>
    <t>Ford Fiesta WRC</t>
  </si>
  <si>
    <t>Ford Fiesta Rally4</t>
  </si>
  <si>
    <t>Ford Fiesta R5</t>
  </si>
  <si>
    <t>Hyundai i20 R5</t>
  </si>
  <si>
    <t>Ford Fiesta R2T National</t>
  </si>
  <si>
    <t>Ford Fiesta R2T</t>
  </si>
  <si>
    <t>Skoda Fabia R5</t>
  </si>
  <si>
    <t>Skoda Fabia Rally2 evo</t>
  </si>
  <si>
    <t>Bernardi Florian</t>
  </si>
  <si>
    <t>Bellotto Victor</t>
  </si>
  <si>
    <t>Renault Clio Rally4</t>
  </si>
  <si>
    <t>Duez Marc</t>
  </si>
  <si>
    <t>Tilber</t>
  </si>
  <si>
    <t>Henry Patrick</t>
  </si>
  <si>
    <t>Lombard Magali</t>
  </si>
  <si>
    <t>Renault Mégane IV RS</t>
  </si>
  <si>
    <t>Ocon Esteban</t>
  </si>
  <si>
    <t>Escartefigue Jules</t>
  </si>
  <si>
    <t>Alpine A110S</t>
  </si>
  <si>
    <t>Ogier Sébastien</t>
  </si>
  <si>
    <t>Ingrassia Julien</t>
  </si>
  <si>
    <t>Evans Elfyn</t>
  </si>
  <si>
    <t>Martin Scott</t>
  </si>
  <si>
    <t>Tänak Ott</t>
  </si>
  <si>
    <t>Järveoja Martin</t>
  </si>
  <si>
    <t>Neuville Thierry</t>
  </si>
  <si>
    <t>Wydaeghe Martijn</t>
  </si>
  <si>
    <t>Rovanperä Kalle</t>
  </si>
  <si>
    <t>Halttunen Jonne</t>
  </si>
  <si>
    <t>Suninen Teemu</t>
  </si>
  <si>
    <t>Markkula Mikko</t>
  </si>
  <si>
    <t>Sordo Dani</t>
  </si>
  <si>
    <t>del Barrio Carlos</t>
  </si>
  <si>
    <t>Greensmith Gus</t>
  </si>
  <si>
    <t>Edmondson Elliott</t>
  </si>
  <si>
    <t>Katsuta Takamoto</t>
  </si>
  <si>
    <t>Barritt Daniel</t>
  </si>
  <si>
    <t>Loubet Pierre-Louis</t>
  </si>
  <si>
    <t>Landais Vincent</t>
  </si>
  <si>
    <t>Fourmaux Adrien</t>
  </si>
  <si>
    <t>Jamoul Renaud</t>
  </si>
  <si>
    <t>Gryazin Nikolay</t>
  </si>
  <si>
    <t>Aleksandrov Konstantin</t>
  </si>
  <si>
    <t>Bulacia Wilkinson Marco</t>
  </si>
  <si>
    <t>Der Ohannesian Marcelo</t>
  </si>
  <si>
    <t>Solberg Oliver</t>
  </si>
  <si>
    <t>Johnston Aaron</t>
  </si>
  <si>
    <t>Camilli Eric</t>
  </si>
  <si>
    <t>Buresi François-Xavier</t>
  </si>
  <si>
    <t>Mikkelsen Andreas</t>
  </si>
  <si>
    <t>Fløene Ola</t>
  </si>
  <si>
    <t>Brazzoli Enrico</t>
  </si>
  <si>
    <t>Barone Maurizio</t>
  </si>
  <si>
    <t>Johnston Sean</t>
  </si>
  <si>
    <t>Kihurani Alexander</t>
  </si>
  <si>
    <t>Ciamin Nicolas</t>
  </si>
  <si>
    <t>Roche Yannick</t>
  </si>
  <si>
    <t>Rossel Yohan</t>
  </si>
  <si>
    <t>Fulcrand Benoît</t>
  </si>
  <si>
    <t>Bonato Yoann</t>
  </si>
  <si>
    <t>Boulloud Benjamin</t>
  </si>
  <si>
    <t>Díaz-Aboitiz Miguel</t>
  </si>
  <si>
    <t>Sanjuan de Eusebio Diego</t>
  </si>
  <si>
    <t>De Cecco Cédric</t>
  </si>
  <si>
    <t>Humblet Jérôme</t>
  </si>
  <si>
    <t>Ogliari Giacomo</t>
  </si>
  <si>
    <t>Granai Lorenzo</t>
  </si>
  <si>
    <t>Arengi Bentivoglio Fabrizio</t>
  </si>
  <si>
    <t>Bosi Massimiliano</t>
  </si>
  <si>
    <t>Keferböck Johannes</t>
  </si>
  <si>
    <t>Minor Ilka</t>
  </si>
  <si>
    <t>Cherain Cédric</t>
  </si>
  <si>
    <t>Prévot Stéphane</t>
  </si>
  <si>
    <t>Williams Tom</t>
  </si>
  <si>
    <t>Ascalone Giorgia</t>
  </si>
  <si>
    <t>Neubauer Hermann</t>
  </si>
  <si>
    <t>Ettel Bernhard</t>
  </si>
  <si>
    <t>Vanneste Davy</t>
  </si>
  <si>
    <t>D'alleine Kris</t>
  </si>
  <si>
    <t>Miele Mauro</t>
  </si>
  <si>
    <t>Beltrame Luca</t>
  </si>
  <si>
    <t>Robert Cédric</t>
  </si>
  <si>
    <t>Duval Matthieu</t>
  </si>
  <si>
    <t>Guigou Emmanuel</t>
  </si>
  <si>
    <t>Coria Alexandre</t>
  </si>
  <si>
    <t>Baffoun Philippe</t>
  </si>
  <si>
    <t>Dunand Arnaud</t>
  </si>
  <si>
    <t>Ragues Pierre</t>
  </si>
  <si>
    <t>Pesenti Julien</t>
  </si>
  <si>
    <t>Astier Raphaël</t>
  </si>
  <si>
    <t>Vauclare Frédéric</t>
  </si>
  <si>
    <t>Abbring Kevin</t>
  </si>
  <si>
    <t>Tsjoen Pieter</t>
  </si>
  <si>
    <t>Desangles Yanis</t>
  </si>
  <si>
    <t>Theron Nicolas</t>
  </si>
  <si>
    <t>Burri Olivier</t>
  </si>
  <si>
    <t>Levratti Anderson</t>
  </si>
  <si>
    <t>Eouzan Pascal</t>
  </si>
  <si>
    <t>Eouzan Pascale</t>
  </si>
  <si>
    <t>Alonso Villarón Daniel</t>
  </si>
  <si>
    <t>Jandrín</t>
  </si>
  <si>
    <t>Chavanne Jérôme</t>
  </si>
  <si>
    <t>Blot Pierre</t>
  </si>
  <si>
    <t>Boroli Carlo</t>
  </si>
  <si>
    <t>Imerito Maurizio</t>
  </si>
  <si>
    <t>Covi Carlo</t>
  </si>
  <si>
    <t>Lorigiola Michela</t>
  </si>
  <si>
    <t>Roux Philippe</t>
  </si>
  <si>
    <t>Roux Christophe</t>
  </si>
  <si>
    <t>Coppens Mike</t>
  </si>
  <si>
    <t>Gordon Fabrice</t>
  </si>
  <si>
    <t>Delgery François</t>
  </si>
  <si>
    <t>Schwab Stan</t>
  </si>
  <si>
    <t>Tanci Pierre</t>
  </si>
  <si>
    <t>Malet Sébastien</t>
  </si>
  <si>
    <t>Berard Christophe</t>
  </si>
  <si>
    <t>Paolini Angélique</t>
  </si>
  <si>
    <t>Dizier Grégory</t>
  </si>
  <si>
    <t>Dizier Sophy</t>
  </si>
  <si>
    <t>Aymard Jérôme</t>
  </si>
  <si>
    <t>Aymard Sandrine</t>
  </si>
  <si>
    <t>Grimaud Joris</t>
  </si>
  <si>
    <t>Moynier Maxence</t>
  </si>
  <si>
    <t>Radet Nicolas</t>
  </si>
  <si>
    <t>Palacio Mathieu</t>
  </si>
  <si>
    <t>Prodan Viliam</t>
  </si>
  <si>
    <t>Latil Nicolas</t>
  </si>
  <si>
    <t>Degout Jérôme</t>
  </si>
  <si>
    <t>Pavlidis Nikos</t>
  </si>
  <si>
    <t>Harryman Allan</t>
  </si>
  <si>
    <t>Martinez Sébastien</t>
  </si>
  <si>
    <t>Santos Paulo</t>
  </si>
  <si>
    <t>Marcaillou Jean-Paul</t>
  </si>
  <si>
    <t>Salignon Martine</t>
  </si>
  <si>
    <t>Althaus Sacha</t>
  </si>
  <si>
    <t>Zbinden Lisiane</t>
  </si>
  <si>
    <t>Cittadino Alain</t>
  </si>
  <si>
    <t>Santi Luca</t>
  </si>
  <si>
    <t>Dessi Marc</t>
  </si>
  <si>
    <t>Pastorino Angelo</t>
  </si>
  <si>
    <t>Lefèbvre Thibault</t>
  </si>
  <si>
    <t>Lacruz Marine</t>
  </si>
  <si>
    <t>Roussel Frédéric</t>
  </si>
  <si>
    <t>Gilbert François</t>
  </si>
  <si>
    <t>Souffez Frédéric</t>
  </si>
  <si>
    <t>Daras Pascaline</t>
  </si>
  <si>
    <t>László Zoltán</t>
  </si>
  <si>
    <t>Berendi Dávid</t>
  </si>
  <si>
    <t>Palmero Jean-Paul</t>
  </si>
  <si>
    <t>Pastorino Mattia</t>
  </si>
  <si>
    <t>Morel Jean-Luc</t>
  </si>
  <si>
    <t>Toti Mireille</t>
  </si>
  <si>
    <t>Mallard Jérémie</t>
  </si>
  <si>
    <t>Marest-Ceccaldi Alexis</t>
  </si>
  <si>
    <t>Berard David</t>
  </si>
  <si>
    <t>Lager Frédéric</t>
  </si>
  <si>
    <t>Monnet Thierry</t>
  </si>
  <si>
    <t>Saxemard Quentin</t>
  </si>
  <si>
    <t>Rossi Ghjuvanni</t>
  </si>
  <si>
    <t>Volpei Baptiste</t>
  </si>
  <si>
    <t>Garosci Francesco</t>
  </si>
  <si>
    <t>Briani Rudy</t>
  </si>
  <si>
    <t>Cusimano Alain</t>
  </si>
  <si>
    <t>Kukulka Sylvain</t>
  </si>
  <si>
    <t>Van Parijs Timothy</t>
  </si>
  <si>
    <t>Heyndrickx Kurt</t>
  </si>
  <si>
    <t>Verlinde Benoit</t>
  </si>
  <si>
    <t>Claerhout Jochen</t>
  </si>
  <si>
    <t>Peretti Myriam</t>
  </si>
  <si>
    <t>Salini Laura</t>
  </si>
  <si>
    <t>Michellier Gilles</t>
  </si>
  <si>
    <t>Richard Christophe</t>
  </si>
  <si>
    <t>Villy Jonathan</t>
  </si>
  <si>
    <t>Villy Ronald</t>
  </si>
  <si>
    <t>Biagetti Lucas</t>
  </si>
  <si>
    <t>Biagetti Loan</t>
  </si>
  <si>
    <t>RaStegorac Zoran</t>
  </si>
  <si>
    <t>sofőr</t>
  </si>
  <si>
    <t>navigátor</t>
  </si>
  <si>
    <t>autó</t>
  </si>
  <si>
    <t xml:space="preserve">idő </t>
  </si>
  <si>
    <t>szintidő</t>
  </si>
  <si>
    <t>Csatolja az ágyszámokat a D oszlop celláiba, majd állítson be adatsávos automatikus for-</t>
  </si>
  <si>
    <t>mázást a mellékelt képnek megfelelően! Módosítsa a kórház-nevek és az ágyszámok iga-</t>
  </si>
  <si>
    <t>zítását a képnek megfelelően!</t>
  </si>
  <si>
    <t>Ha nem tökéletes a színlátása állítsa be a következő RGB kódokat! Kitöltés: 235, 235,</t>
  </si>
  <si>
    <t>255. Szegély: 155, 155, 255.</t>
  </si>
  <si>
    <t>Csatolja képlet segítségével az F oszlop celláiba a változás oszlop negatív- és a G oszlop-</t>
  </si>
  <si>
    <t>ba a pozítív értékeit! Deklaráljon két, adatsávos automatikus fomázást a mellékelt kép</t>
  </si>
  <si>
    <t>szerint! Igazítsa az F és a G oszlop értékeit a kép szerint! Rejtse el az E oszlopot!</t>
  </si>
  <si>
    <t>Ha nem tökéletes a színlátása állítsa be a következő RGB kódokat! (negatív százalékok)</t>
  </si>
  <si>
    <t>Kitöltés: 235, 235, 255. Szegély: 155, 155, 255. (pozitív számok) Kitöltés: 255, 155, 155.</t>
  </si>
  <si>
    <t>Szegély: 255, 105, 105.</t>
  </si>
  <si>
    <t>Egy autóverseny egyik szakaszának jegyzőkönyvét látja. A versenyzőknek</t>
  </si>
  <si>
    <t>meghatározott idő alatt  (szintidő) kell a szakasz útvonalat bejárniuk. Akik a</t>
  </si>
  <si>
    <t>szintidő alatt teljesítenek, azok a megtakarított időt felhasználhatják a ver-</t>
  </si>
  <si>
    <t>seny további szakaszain. Csatolja az idő-értékeket az E, F és  G oszlop cellái-</t>
  </si>
  <si>
    <t>ba! Ikonkészletes automatikus formázással adjon egy csillagot azoknak akik</t>
  </si>
  <si>
    <t>tíz percnél kevesebbet takarítottak meg. Kétcsillagosok legyenek a tíz és húsz</t>
  </si>
  <si>
    <t>perc között megtakarítók és háromcsillagosak, akik húsz percnél többet taka-</t>
  </si>
  <si>
    <t>rítottak meg! A feladatot kizárólag az automatikus formázás eszközeivel oldja</t>
  </si>
  <si>
    <t>a mellékelt kép szerint! A feladatot kizárólag az automatikus formázás eszkö-</t>
  </si>
  <si>
    <t>meg!</t>
  </si>
  <si>
    <t>zeivel oldja meg! Magyarul ne készítsen segéd-számításokat.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</si>
</sst>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yyyy\-mm\-dd"/>
  </numFmts>
  <fonts count="6" x14ac:knownFonts="1"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rgb="FF0000FF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5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indent="1"/>
    </xf>
    <xf numFmtId="3" fontId="0" fillId="0" borderId="0" xfId="0" applyNumberFormat="1" applyAlignment="1">
      <alignment horizontal="right" inden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9" fontId="0" fillId="0" borderId="0" xfId="0" applyNumberFormat="1"/>
    <xf numFmtId="14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0" xfId="1" applyNumberFormat="1" applyFont="1" applyBorder="1" applyAlignment="1">
      <alignment horizontal="center"/>
    </xf>
    <xf numFmtId="21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</cellXfs>
  <cellStyles count="3">
    <cellStyle name="Normál" xfId="0" builtinId="0"/>
    <cellStyle name="Normál 2" xfId="2" xr:uid="{42724842-ABCA-4028-8B7B-3D2DFFEF5486}"/>
    <cellStyle name="Százalék" xfId="1" builtinId="5"/>
  </cellStyles>
  <dxfs count="0"/>
  <tableStyles count="0" defaultTableStyle="TableStyleMedium2" defaultPivotStyle="PivotStyleLight16"/>
  <colors>
    <mruColors>
      <color rgb="FF0000FF"/>
      <color rgb="FF9B9BFF"/>
      <color rgb="FFEBEBFF"/>
      <color rgb="FFFFEBEB"/>
      <color rgb="FFFF6969"/>
      <color rgb="FFFF9999"/>
      <color rgb="FFFFCDCD"/>
      <color rgb="FFCDCDFF"/>
      <color rgb="FF9999FF"/>
      <color rgb="FF66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cnbc.com/live-tv/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95250</xdr:colOff>
      <xdr:row>1</xdr:row>
      <xdr:rowOff>38100</xdr:rowOff>
    </xdr:from>
    <xdr:to>
      <xdr:col>17</xdr:col>
      <xdr:colOff>285750</xdr:colOff>
      <xdr:row>20</xdr:row>
      <xdr:rowOff>0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C353AE70-82DB-4872-ADBA-EF0EB2D018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200" y="390525"/>
          <a:ext cx="2857500" cy="2857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171450</xdr:colOff>
      <xdr:row>10</xdr:row>
      <xdr:rowOff>95250</xdr:rowOff>
    </xdr:from>
    <xdr:to>
      <xdr:col>11</xdr:col>
      <xdr:colOff>361950</xdr:colOff>
      <xdr:row>29</xdr:row>
      <xdr:rowOff>57150</xdr:rowOff>
    </xdr:to>
    <xdr:pic>
      <xdr:nvPicPr>
        <xdr:cNvPr id="5" name="Kép 4">
          <a:extLst>
            <a:ext uri="{FF2B5EF4-FFF2-40B4-BE49-F238E27FC236}">
              <a16:creationId xmlns:a16="http://schemas.microsoft.com/office/drawing/2014/main" id="{03300DEF-A24C-40C1-98DF-A6A4241638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3475" y="1619250"/>
          <a:ext cx="2857500" cy="2857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103</xdr:row>
      <xdr:rowOff>0</xdr:rowOff>
    </xdr:from>
    <xdr:to>
      <xdr:col>0</xdr:col>
      <xdr:colOff>304800</xdr:colOff>
      <xdr:row>105</xdr:row>
      <xdr:rowOff>0</xdr:rowOff>
    </xdr:to>
    <xdr:sp macro="" textlink="">
      <xdr:nvSpPr>
        <xdr:cNvPr id="4097" name="AutoShape 1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DE7881-D7FD-4D7E-A6AE-4E90FA741C38}"/>
            </a:ext>
          </a:extLst>
        </xdr:cNvPr>
        <xdr:cNvSpPr>
          <a:spLocks noChangeAspect="1" noChangeArrowheads="1"/>
        </xdr:cNvSpPr>
      </xdr:nvSpPr>
      <xdr:spPr bwMode="auto">
        <a:xfrm>
          <a:off x="0" y="1554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304800</xdr:colOff>
      <xdr:row>105</xdr:row>
      <xdr:rowOff>0</xdr:rowOff>
    </xdr:to>
    <xdr:sp macro="" textlink="">
      <xdr:nvSpPr>
        <xdr:cNvPr id="4098" name="AutoShape 2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420F61-A277-4079-AEEB-7D2456296C58}"/>
            </a:ext>
          </a:extLst>
        </xdr:cNvPr>
        <xdr:cNvSpPr>
          <a:spLocks noChangeAspect="1" noChangeArrowheads="1"/>
        </xdr:cNvSpPr>
      </xdr:nvSpPr>
      <xdr:spPr bwMode="auto">
        <a:xfrm>
          <a:off x="0" y="159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304800</xdr:colOff>
      <xdr:row>12</xdr:row>
      <xdr:rowOff>47625</xdr:rowOff>
    </xdr:from>
    <xdr:to>
      <xdr:col>15</xdr:col>
      <xdr:colOff>247650</xdr:colOff>
      <xdr:row>26</xdr:row>
      <xdr:rowOff>123825</xdr:rowOff>
    </xdr:to>
    <xdr:pic>
      <xdr:nvPicPr>
        <xdr:cNvPr id="5" name="Kép 4">
          <a:extLst>
            <a:ext uri="{FF2B5EF4-FFF2-40B4-BE49-F238E27FC236}">
              <a16:creationId xmlns:a16="http://schemas.microsoft.com/office/drawing/2014/main" id="{BC27B2AC-D81E-4DC6-B1E9-133113412F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5" y="1876425"/>
          <a:ext cx="3676650" cy="2209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457200</xdr:colOff>
      <xdr:row>14</xdr:row>
      <xdr:rowOff>57150</xdr:rowOff>
    </xdr:from>
    <xdr:to>
      <xdr:col>12</xdr:col>
      <xdr:colOff>114300</xdr:colOff>
      <xdr:row>33</xdr:row>
      <xdr:rowOff>19050</xdr:rowOff>
    </xdr:to>
    <xdr:pic>
      <xdr:nvPicPr>
        <xdr:cNvPr id="5" name="Kép 4">
          <a:extLst>
            <a:ext uri="{FF2B5EF4-FFF2-40B4-BE49-F238E27FC236}">
              <a16:creationId xmlns:a16="http://schemas.microsoft.com/office/drawing/2014/main" id="{85640EC9-1E23-402A-B3C0-FA411703C0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2190750"/>
          <a:ext cx="2857500" cy="28575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466725</xdr:colOff>
      <xdr:row>15</xdr:row>
      <xdr:rowOff>38100</xdr:rowOff>
    </xdr:from>
    <xdr:to>
      <xdr:col>13</xdr:col>
      <xdr:colOff>76200</xdr:colOff>
      <xdr:row>25</xdr:row>
      <xdr:rowOff>9525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377073F7-4B5B-4C48-BB05-22CA0544BC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9450" y="2362200"/>
          <a:ext cx="2809875" cy="1495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C02E3-E535-42C0-82A5-5D4115095AD7}">
  <dimension ref="A1:F21"/>
  <sheetViews>
    <sheetView tabSelected="1" workbookViewId="0">
      <selection activeCell="Q26" sqref="Q26"/>
    </sheetView>
  </sheetViews>
  <sheetFormatPr defaultRowHeight="12" x14ac:dyDescent="0.2"/>
  <cols>
    <col min="1" max="1" width="25.83203125" customWidth="1"/>
    <col min="2" max="4" width="10.83203125" customWidth="1"/>
  </cols>
  <sheetData>
    <row r="1" spans="1:6" s="3" customFormat="1" ht="27.95" customHeight="1" x14ac:dyDescent="0.2">
      <c r="B1" s="6" t="str">
        <f ca="1">YEAR(TODAY())-2&amp;CHAR(10)&amp;"eladások"</f>
        <v>2020
eladások</v>
      </c>
      <c r="C1" s="6" t="str">
        <f ca="1">YEAR(TODAY())-1&amp;CHAR(10)&amp;"eladások"</f>
        <v>2021
eladások</v>
      </c>
      <c r="D1" s="6" t="s">
        <v>20</v>
      </c>
    </row>
    <row r="2" spans="1:6" x14ac:dyDescent="0.2">
      <c r="A2" s="4" t="s">
        <v>0</v>
      </c>
      <c r="B2" s="5">
        <v>11762</v>
      </c>
      <c r="C2" s="5">
        <v>10878</v>
      </c>
      <c r="D2" s="14">
        <f t="shared" ref="D2:D21" si="0">ROUND(C2/B2,2)</f>
        <v>0.92</v>
      </c>
      <c r="F2" s="1" t="s">
        <v>21</v>
      </c>
    </row>
    <row r="3" spans="1:6" x14ac:dyDescent="0.2">
      <c r="A3" s="4" t="s">
        <v>1</v>
      </c>
      <c r="B3" s="5">
        <v>28340</v>
      </c>
      <c r="C3" s="5">
        <v>48408</v>
      </c>
      <c r="D3" s="14">
        <f t="shared" si="0"/>
        <v>1.71</v>
      </c>
      <c r="F3" s="1" t="s">
        <v>22</v>
      </c>
    </row>
    <row r="4" spans="1:6" x14ac:dyDescent="0.2">
      <c r="A4" s="4" t="s">
        <v>2</v>
      </c>
      <c r="B4" s="5">
        <v>5659</v>
      </c>
      <c r="C4" s="5">
        <v>5941</v>
      </c>
      <c r="D4" s="14">
        <f t="shared" si="0"/>
        <v>1.05</v>
      </c>
      <c r="F4" s="1" t="s">
        <v>23</v>
      </c>
    </row>
    <row r="5" spans="1:6" x14ac:dyDescent="0.2">
      <c r="A5" s="4" t="s">
        <v>3</v>
      </c>
      <c r="B5" s="5">
        <v>12799</v>
      </c>
      <c r="C5" s="5">
        <v>11870</v>
      </c>
      <c r="D5" s="14">
        <f t="shared" si="0"/>
        <v>0.93</v>
      </c>
      <c r="F5" s="1" t="s">
        <v>24</v>
      </c>
    </row>
    <row r="6" spans="1:6" x14ac:dyDescent="0.2">
      <c r="A6" s="4" t="s">
        <v>4</v>
      </c>
      <c r="B6" s="5">
        <v>12167</v>
      </c>
      <c r="C6" s="5">
        <v>14235</v>
      </c>
      <c r="D6" s="14">
        <f t="shared" si="0"/>
        <v>1.17</v>
      </c>
      <c r="F6" s="1" t="s">
        <v>25</v>
      </c>
    </row>
    <row r="7" spans="1:6" x14ac:dyDescent="0.2">
      <c r="A7" s="4" t="s">
        <v>5</v>
      </c>
      <c r="B7" s="5">
        <v>20121</v>
      </c>
      <c r="C7" s="5">
        <v>21328</v>
      </c>
      <c r="D7" s="14">
        <f t="shared" si="0"/>
        <v>1.06</v>
      </c>
    </row>
    <row r="8" spans="1:6" x14ac:dyDescent="0.2">
      <c r="A8" s="4" t="s">
        <v>6</v>
      </c>
      <c r="B8" s="5">
        <v>3801</v>
      </c>
      <c r="C8" s="5">
        <v>5801</v>
      </c>
      <c r="D8" s="14">
        <f t="shared" si="0"/>
        <v>1.53</v>
      </c>
      <c r="F8" s="2" t="s">
        <v>28</v>
      </c>
    </row>
    <row r="9" spans="1:6" x14ac:dyDescent="0.2">
      <c r="A9" s="4" t="s">
        <v>7</v>
      </c>
      <c r="B9" s="5">
        <v>9892</v>
      </c>
      <c r="C9" s="5">
        <v>9001</v>
      </c>
      <c r="D9" s="14">
        <f t="shared" si="0"/>
        <v>0.91</v>
      </c>
      <c r="F9" s="2" t="s">
        <v>32</v>
      </c>
    </row>
    <row r="10" spans="1:6" x14ac:dyDescent="0.2">
      <c r="A10" s="4" t="s">
        <v>8</v>
      </c>
      <c r="B10" s="5">
        <v>17259</v>
      </c>
      <c r="C10" s="5">
        <v>27269</v>
      </c>
      <c r="D10" s="14">
        <f t="shared" si="0"/>
        <v>1.58</v>
      </c>
    </row>
    <row r="11" spans="1:6" x14ac:dyDescent="0.2">
      <c r="A11" s="4" t="s">
        <v>9</v>
      </c>
      <c r="B11" s="5">
        <v>6524</v>
      </c>
      <c r="C11" s="5">
        <v>4366</v>
      </c>
      <c r="D11" s="14">
        <f t="shared" si="0"/>
        <v>0.67</v>
      </c>
      <c r="F11" s="1" t="s">
        <v>26</v>
      </c>
    </row>
    <row r="12" spans="1:6" x14ac:dyDescent="0.2">
      <c r="A12" s="4" t="s">
        <v>10</v>
      </c>
      <c r="B12" s="5">
        <v>8159</v>
      </c>
      <c r="C12" s="5">
        <v>6935</v>
      </c>
      <c r="D12" s="14">
        <f t="shared" si="0"/>
        <v>0.85</v>
      </c>
      <c r="F12" s="1" t="s">
        <v>33</v>
      </c>
    </row>
    <row r="13" spans="1:6" x14ac:dyDescent="0.2">
      <c r="A13" s="4" t="s">
        <v>11</v>
      </c>
      <c r="B13" s="5">
        <v>5693</v>
      </c>
      <c r="C13" s="5">
        <v>6660</v>
      </c>
      <c r="D13" s="14">
        <f t="shared" si="0"/>
        <v>1.17</v>
      </c>
    </row>
    <row r="14" spans="1:6" x14ac:dyDescent="0.2">
      <c r="A14" s="4" t="s">
        <v>12</v>
      </c>
      <c r="B14" s="5">
        <v>19901</v>
      </c>
      <c r="C14" s="5">
        <v>13682</v>
      </c>
      <c r="D14" s="14">
        <f t="shared" si="0"/>
        <v>0.69</v>
      </c>
      <c r="F14" s="1" t="s">
        <v>34</v>
      </c>
    </row>
    <row r="15" spans="1:6" x14ac:dyDescent="0.2">
      <c r="A15" s="4" t="s">
        <v>13</v>
      </c>
      <c r="B15" s="5">
        <v>22525</v>
      </c>
      <c r="C15" s="5">
        <v>20525</v>
      </c>
      <c r="D15" s="14">
        <f t="shared" si="0"/>
        <v>0.91</v>
      </c>
      <c r="F15" s="1" t="s">
        <v>27</v>
      </c>
    </row>
    <row r="16" spans="1:6" x14ac:dyDescent="0.2">
      <c r="A16" s="4" t="s">
        <v>14</v>
      </c>
      <c r="B16" s="5">
        <v>22672</v>
      </c>
      <c r="C16" s="5">
        <v>15643</v>
      </c>
      <c r="D16" s="14">
        <f t="shared" si="0"/>
        <v>0.69</v>
      </c>
    </row>
    <row r="17" spans="1:6" x14ac:dyDescent="0.2">
      <c r="A17" s="4" t="s">
        <v>15</v>
      </c>
      <c r="B17" s="5">
        <v>27558</v>
      </c>
      <c r="C17" s="5">
        <v>27282</v>
      </c>
      <c r="D17" s="14">
        <f t="shared" si="0"/>
        <v>0.99</v>
      </c>
      <c r="F17" s="2" t="s">
        <v>29</v>
      </c>
    </row>
    <row r="18" spans="1:6" x14ac:dyDescent="0.2">
      <c r="A18" s="4" t="s">
        <v>16</v>
      </c>
      <c r="B18" s="5">
        <v>25522</v>
      </c>
      <c r="C18" s="5">
        <v>29095</v>
      </c>
      <c r="D18" s="14">
        <f t="shared" si="0"/>
        <v>1.1399999999999999</v>
      </c>
      <c r="F18" s="2" t="s">
        <v>31</v>
      </c>
    </row>
    <row r="19" spans="1:6" x14ac:dyDescent="0.2">
      <c r="A19" s="4" t="s">
        <v>17</v>
      </c>
      <c r="B19" s="5">
        <v>2591</v>
      </c>
      <c r="C19" s="5">
        <v>1275</v>
      </c>
      <c r="D19" s="14">
        <f t="shared" si="0"/>
        <v>0.49</v>
      </c>
      <c r="F19" s="2" t="s">
        <v>30</v>
      </c>
    </row>
    <row r="20" spans="1:6" x14ac:dyDescent="0.2">
      <c r="A20" s="4" t="s">
        <v>18</v>
      </c>
      <c r="B20" s="5">
        <v>20305</v>
      </c>
      <c r="C20" s="5">
        <v>30051</v>
      </c>
      <c r="D20" s="14">
        <f t="shared" si="0"/>
        <v>1.48</v>
      </c>
    </row>
    <row r="21" spans="1:6" x14ac:dyDescent="0.2">
      <c r="A21" s="4" t="s">
        <v>19</v>
      </c>
      <c r="B21" s="5">
        <v>19734</v>
      </c>
      <c r="C21" s="5">
        <v>30785</v>
      </c>
      <c r="D21" s="14">
        <f t="shared" si="0"/>
        <v>1.56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6FF81-583A-48B2-867C-0B7B3E3D8EEF}">
  <dimension ref="A1:G32"/>
  <sheetViews>
    <sheetView workbookViewId="0">
      <selection activeCell="E30" sqref="E30"/>
    </sheetView>
  </sheetViews>
  <sheetFormatPr defaultRowHeight="12" x14ac:dyDescent="0.2"/>
  <cols>
    <col min="2" max="2" width="36.83203125" customWidth="1"/>
    <col min="3" max="3" width="9.33203125" customWidth="1"/>
  </cols>
  <sheetData>
    <row r="1" spans="1:6" x14ac:dyDescent="0.2">
      <c r="A1" s="9" t="s">
        <v>37</v>
      </c>
      <c r="B1" s="9" t="s">
        <v>38</v>
      </c>
      <c r="C1" s="9" t="s">
        <v>39</v>
      </c>
    </row>
    <row r="2" spans="1:6" x14ac:dyDescent="0.2">
      <c r="A2" s="8">
        <v>302</v>
      </c>
      <c r="B2" s="10" t="s">
        <v>49</v>
      </c>
      <c r="C2">
        <v>559</v>
      </c>
    </row>
    <row r="3" spans="1:6" x14ac:dyDescent="0.2">
      <c r="A3" s="8">
        <v>112</v>
      </c>
      <c r="B3" s="10" t="s">
        <v>35</v>
      </c>
      <c r="C3">
        <v>989</v>
      </c>
    </row>
    <row r="4" spans="1:6" x14ac:dyDescent="0.2">
      <c r="A4" s="8">
        <v>2237</v>
      </c>
      <c r="B4" s="10" t="s">
        <v>42</v>
      </c>
      <c r="C4">
        <v>751</v>
      </c>
      <c r="F4" s="1" t="s">
        <v>763</v>
      </c>
    </row>
    <row r="5" spans="1:6" x14ac:dyDescent="0.2">
      <c r="A5" s="8">
        <v>602</v>
      </c>
      <c r="B5" s="10" t="s">
        <v>52</v>
      </c>
      <c r="C5">
        <v>591</v>
      </c>
      <c r="F5" s="1" t="s">
        <v>764</v>
      </c>
    </row>
    <row r="6" spans="1:6" x14ac:dyDescent="0.2">
      <c r="A6" s="8">
        <v>1202</v>
      </c>
      <c r="B6" s="10" t="s">
        <v>51</v>
      </c>
      <c r="C6">
        <v>624</v>
      </c>
      <c r="F6" s="1" t="s">
        <v>765</v>
      </c>
    </row>
    <row r="7" spans="1:6" x14ac:dyDescent="0.2">
      <c r="A7" s="8">
        <v>1503</v>
      </c>
      <c r="B7" s="10" t="s">
        <v>48</v>
      </c>
      <c r="C7">
        <v>584</v>
      </c>
    </row>
    <row r="8" spans="1:6" x14ac:dyDescent="0.2">
      <c r="A8" s="8">
        <v>902</v>
      </c>
      <c r="B8" s="10" t="s">
        <v>46</v>
      </c>
      <c r="C8">
        <v>666</v>
      </c>
      <c r="F8" s="2" t="s">
        <v>766</v>
      </c>
    </row>
    <row r="9" spans="1:6" x14ac:dyDescent="0.2">
      <c r="A9" s="8">
        <v>122</v>
      </c>
      <c r="B9" s="10" t="s">
        <v>53</v>
      </c>
      <c r="C9">
        <v>564</v>
      </c>
      <c r="F9" s="2" t="s">
        <v>767</v>
      </c>
    </row>
    <row r="10" spans="1:6" x14ac:dyDescent="0.2">
      <c r="A10" s="8">
        <v>1304</v>
      </c>
      <c r="B10" s="10" t="s">
        <v>50</v>
      </c>
      <c r="C10">
        <v>522</v>
      </c>
    </row>
    <row r="11" spans="1:6" x14ac:dyDescent="0.2">
      <c r="A11" s="8">
        <v>306</v>
      </c>
      <c r="B11" s="10" t="s">
        <v>44</v>
      </c>
      <c r="C11">
        <v>685</v>
      </c>
    </row>
    <row r="12" spans="1:6" x14ac:dyDescent="0.2">
      <c r="A12" s="8">
        <v>1011</v>
      </c>
      <c r="B12" s="10" t="s">
        <v>54</v>
      </c>
      <c r="C12">
        <v>990</v>
      </c>
    </row>
    <row r="13" spans="1:6" x14ac:dyDescent="0.2">
      <c r="A13" s="8">
        <v>119</v>
      </c>
      <c r="B13" s="10" t="s">
        <v>55</v>
      </c>
      <c r="C13">
        <v>724</v>
      </c>
    </row>
    <row r="14" spans="1:6" x14ac:dyDescent="0.2">
      <c r="A14" s="8">
        <v>156</v>
      </c>
      <c r="B14" s="10" t="s">
        <v>56</v>
      </c>
      <c r="C14">
        <v>608</v>
      </c>
    </row>
    <row r="15" spans="1:6" x14ac:dyDescent="0.2">
      <c r="A15" s="8">
        <v>1309</v>
      </c>
      <c r="B15" s="10" t="s">
        <v>40</v>
      </c>
      <c r="C15">
        <v>894</v>
      </c>
    </row>
    <row r="16" spans="1:6" x14ac:dyDescent="0.2">
      <c r="A16" s="8">
        <v>1101</v>
      </c>
      <c r="B16" s="10" t="s">
        <v>41</v>
      </c>
      <c r="C16">
        <v>871</v>
      </c>
    </row>
    <row r="17" spans="1:7" x14ac:dyDescent="0.2">
      <c r="A17" s="8">
        <v>101</v>
      </c>
      <c r="B17" s="10" t="s">
        <v>43</v>
      </c>
      <c r="C17">
        <v>708</v>
      </c>
    </row>
    <row r="18" spans="1:7" x14ac:dyDescent="0.2">
      <c r="A18" s="8">
        <v>1201</v>
      </c>
      <c r="B18" s="10" t="s">
        <v>45</v>
      </c>
      <c r="C18">
        <v>680</v>
      </c>
    </row>
    <row r="19" spans="1:7" x14ac:dyDescent="0.2">
      <c r="A19" s="8">
        <v>702</v>
      </c>
      <c r="B19" s="10" t="s">
        <v>57</v>
      </c>
      <c r="C19">
        <v>681</v>
      </c>
    </row>
    <row r="20" spans="1:7" x14ac:dyDescent="0.2">
      <c r="A20" s="8">
        <v>1382</v>
      </c>
      <c r="B20" s="10" t="s">
        <v>58</v>
      </c>
      <c r="C20">
        <v>740</v>
      </c>
    </row>
    <row r="21" spans="1:7" x14ac:dyDescent="0.2">
      <c r="A21" s="8">
        <v>118</v>
      </c>
      <c r="B21" s="10" t="s">
        <v>36</v>
      </c>
      <c r="C21">
        <v>858</v>
      </c>
    </row>
    <row r="22" spans="1:7" x14ac:dyDescent="0.2">
      <c r="A22" s="8">
        <v>1102</v>
      </c>
      <c r="B22" s="10" t="s">
        <v>47</v>
      </c>
      <c r="C22">
        <v>598</v>
      </c>
    </row>
    <row r="29" spans="1:7" x14ac:dyDescent="0.2">
      <c r="G29" s="1"/>
    </row>
    <row r="30" spans="1:7" x14ac:dyDescent="0.2">
      <c r="G30" s="1"/>
    </row>
    <row r="31" spans="1:7" x14ac:dyDescent="0.2">
      <c r="G31" s="1"/>
    </row>
    <row r="32" spans="1:7" x14ac:dyDescent="0.2">
      <c r="G32" s="1"/>
    </row>
  </sheetData>
  <conditionalFormatting sqref="C2:C22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{0887F8B5-7C4C-4D74-B18F-5DFB285389E0}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887F8B5-7C4C-4D74-B18F-5DFB285389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C2:C22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6F39F-76DF-4725-8983-C924E0E0DAC4}">
  <dimension ref="A1:I103"/>
  <sheetViews>
    <sheetView workbookViewId="0">
      <selection activeCell="O32" sqref="O32"/>
    </sheetView>
  </sheetViews>
  <sheetFormatPr defaultRowHeight="12" x14ac:dyDescent="0.2"/>
  <cols>
    <col min="1" max="1" width="7.33203125" bestFit="1" customWidth="1"/>
    <col min="2" max="2" width="25.83203125" customWidth="1"/>
  </cols>
  <sheetData>
    <row r="1" spans="1:9" x14ac:dyDescent="0.2">
      <c r="A1" s="7" t="s">
        <v>251</v>
      </c>
      <c r="B1" s="9" t="s">
        <v>252</v>
      </c>
      <c r="C1" s="7">
        <f ca="1">YEAR(TODAY())-2</f>
        <v>2020</v>
      </c>
      <c r="D1" s="7">
        <f ca="1">YEAR(TODAY())-1</f>
        <v>2021</v>
      </c>
      <c r="E1" s="7" t="s">
        <v>253</v>
      </c>
    </row>
    <row r="2" spans="1:9" x14ac:dyDescent="0.2">
      <c r="A2" t="s">
        <v>59</v>
      </c>
      <c r="B2" t="s">
        <v>254</v>
      </c>
      <c r="C2" s="5">
        <v>113</v>
      </c>
      <c r="D2" s="5">
        <v>170</v>
      </c>
      <c r="E2" s="11">
        <f t="shared" ref="E2:E33" si="0">ROUND(D2/C2-1,2)</f>
        <v>0.5</v>
      </c>
    </row>
    <row r="3" spans="1:9" x14ac:dyDescent="0.2">
      <c r="A3" t="s">
        <v>60</v>
      </c>
      <c r="B3" t="s">
        <v>61</v>
      </c>
      <c r="C3" s="5">
        <v>473</v>
      </c>
      <c r="D3" s="5">
        <v>629</v>
      </c>
      <c r="E3" s="11">
        <f t="shared" si="0"/>
        <v>0.33</v>
      </c>
    </row>
    <row r="4" spans="1:9" x14ac:dyDescent="0.2">
      <c r="A4" t="s">
        <v>62</v>
      </c>
      <c r="B4" t="s">
        <v>63</v>
      </c>
      <c r="C4" s="5">
        <v>166</v>
      </c>
      <c r="D4" s="5">
        <v>159</v>
      </c>
      <c r="E4" s="11">
        <f t="shared" si="0"/>
        <v>-0.04</v>
      </c>
      <c r="I4" s="1" t="s">
        <v>768</v>
      </c>
    </row>
    <row r="5" spans="1:9" x14ac:dyDescent="0.2">
      <c r="A5" t="s">
        <v>64</v>
      </c>
      <c r="B5" t="s">
        <v>65</v>
      </c>
      <c r="C5" s="5">
        <v>509</v>
      </c>
      <c r="D5" s="5">
        <v>626</v>
      </c>
      <c r="E5" s="11">
        <f t="shared" si="0"/>
        <v>0.23</v>
      </c>
      <c r="I5" s="1" t="s">
        <v>769</v>
      </c>
    </row>
    <row r="6" spans="1:9" x14ac:dyDescent="0.2">
      <c r="A6" t="s">
        <v>66</v>
      </c>
      <c r="B6" t="s">
        <v>67</v>
      </c>
      <c r="C6" s="5">
        <v>3065</v>
      </c>
      <c r="D6" s="5">
        <v>2805</v>
      </c>
      <c r="E6" s="11">
        <f t="shared" si="0"/>
        <v>-0.08</v>
      </c>
      <c r="I6" s="1" t="s">
        <v>770</v>
      </c>
    </row>
    <row r="7" spans="1:9" x14ac:dyDescent="0.2">
      <c r="A7" t="s">
        <v>68</v>
      </c>
      <c r="B7" t="s">
        <v>69</v>
      </c>
      <c r="C7" s="5">
        <v>228</v>
      </c>
      <c r="D7" s="5">
        <v>193</v>
      </c>
      <c r="E7" s="11">
        <f t="shared" si="0"/>
        <v>-0.15</v>
      </c>
    </row>
    <row r="8" spans="1:9" x14ac:dyDescent="0.2">
      <c r="A8" t="s">
        <v>70</v>
      </c>
      <c r="B8" t="s">
        <v>255</v>
      </c>
      <c r="C8" s="5">
        <v>87</v>
      </c>
      <c r="D8" s="5">
        <v>103</v>
      </c>
      <c r="E8" s="11">
        <f t="shared" si="0"/>
        <v>0.18</v>
      </c>
      <c r="I8" s="2" t="s">
        <v>771</v>
      </c>
    </row>
    <row r="9" spans="1:9" x14ac:dyDescent="0.2">
      <c r="A9" t="s">
        <v>71</v>
      </c>
      <c r="B9" t="s">
        <v>72</v>
      </c>
      <c r="C9" s="5">
        <v>153</v>
      </c>
      <c r="D9" s="5">
        <v>162</v>
      </c>
      <c r="E9" s="11">
        <f t="shared" si="0"/>
        <v>0.06</v>
      </c>
      <c r="I9" s="2" t="s">
        <v>772</v>
      </c>
    </row>
    <row r="10" spans="1:9" x14ac:dyDescent="0.2">
      <c r="A10" t="s">
        <v>73</v>
      </c>
      <c r="B10" t="s">
        <v>74</v>
      </c>
      <c r="C10" s="5">
        <v>319</v>
      </c>
      <c r="D10" s="5">
        <v>363</v>
      </c>
      <c r="E10" s="11">
        <f t="shared" si="0"/>
        <v>0.14000000000000001</v>
      </c>
      <c r="I10" s="2" t="s">
        <v>773</v>
      </c>
    </row>
    <row r="11" spans="1:9" x14ac:dyDescent="0.2">
      <c r="A11" t="s">
        <v>75</v>
      </c>
      <c r="B11" t="s">
        <v>76</v>
      </c>
      <c r="C11" s="5">
        <v>168</v>
      </c>
      <c r="D11" s="5">
        <v>201</v>
      </c>
      <c r="E11" s="11">
        <f t="shared" si="0"/>
        <v>0.2</v>
      </c>
    </row>
    <row r="12" spans="1:9" x14ac:dyDescent="0.2">
      <c r="A12" t="s">
        <v>77</v>
      </c>
      <c r="B12" t="s">
        <v>78</v>
      </c>
      <c r="C12" s="5">
        <v>132</v>
      </c>
      <c r="D12" s="5">
        <v>178</v>
      </c>
      <c r="E12" s="11">
        <f t="shared" si="0"/>
        <v>0.35</v>
      </c>
    </row>
    <row r="13" spans="1:9" x14ac:dyDescent="0.2">
      <c r="A13" t="s">
        <v>79</v>
      </c>
      <c r="B13" t="s">
        <v>80</v>
      </c>
      <c r="C13" s="5">
        <v>628</v>
      </c>
      <c r="D13" s="5">
        <v>904</v>
      </c>
      <c r="E13" s="11">
        <f t="shared" si="0"/>
        <v>0.44</v>
      </c>
    </row>
    <row r="14" spans="1:9" x14ac:dyDescent="0.2">
      <c r="A14" t="s">
        <v>81</v>
      </c>
      <c r="B14" t="s">
        <v>82</v>
      </c>
      <c r="C14" s="5">
        <v>321</v>
      </c>
      <c r="D14" s="5">
        <v>285</v>
      </c>
      <c r="E14" s="11">
        <f t="shared" si="0"/>
        <v>-0.11</v>
      </c>
    </row>
    <row r="15" spans="1:9" x14ac:dyDescent="0.2">
      <c r="A15" t="s">
        <v>83</v>
      </c>
      <c r="B15" t="s">
        <v>84</v>
      </c>
      <c r="C15" s="5">
        <v>227</v>
      </c>
      <c r="D15" s="5">
        <v>220</v>
      </c>
      <c r="E15" s="11">
        <f t="shared" si="0"/>
        <v>-0.03</v>
      </c>
    </row>
    <row r="16" spans="1:9" x14ac:dyDescent="0.2">
      <c r="A16" t="s">
        <v>85</v>
      </c>
      <c r="B16" t="s">
        <v>86</v>
      </c>
      <c r="C16" s="5">
        <v>81</v>
      </c>
      <c r="D16" s="5">
        <v>61</v>
      </c>
      <c r="E16" s="11">
        <f t="shared" si="0"/>
        <v>-0.25</v>
      </c>
    </row>
    <row r="17" spans="1:5" x14ac:dyDescent="0.2">
      <c r="A17" t="s">
        <v>87</v>
      </c>
      <c r="B17" t="s">
        <v>256</v>
      </c>
      <c r="C17" s="5">
        <v>203</v>
      </c>
      <c r="D17" s="5">
        <v>243</v>
      </c>
      <c r="E17" s="11">
        <f t="shared" si="0"/>
        <v>0.2</v>
      </c>
    </row>
    <row r="18" spans="1:5" x14ac:dyDescent="0.2">
      <c r="A18" t="s">
        <v>88</v>
      </c>
      <c r="B18" t="s">
        <v>89</v>
      </c>
      <c r="C18" s="5">
        <v>573</v>
      </c>
      <c r="D18" s="5">
        <v>802</v>
      </c>
      <c r="E18" s="11">
        <f t="shared" si="0"/>
        <v>0.4</v>
      </c>
    </row>
    <row r="19" spans="1:5" x14ac:dyDescent="0.2">
      <c r="A19" t="s">
        <v>90</v>
      </c>
      <c r="B19" t="s">
        <v>91</v>
      </c>
      <c r="C19" s="5">
        <v>160</v>
      </c>
      <c r="D19" s="5">
        <v>192</v>
      </c>
      <c r="E19" s="11">
        <f t="shared" si="0"/>
        <v>0.2</v>
      </c>
    </row>
    <row r="20" spans="1:5" x14ac:dyDescent="0.2">
      <c r="A20" t="s">
        <v>92</v>
      </c>
      <c r="B20" t="s">
        <v>93</v>
      </c>
      <c r="C20" s="5">
        <v>214</v>
      </c>
      <c r="D20" s="5">
        <v>280</v>
      </c>
      <c r="E20" s="11">
        <f t="shared" si="0"/>
        <v>0.31</v>
      </c>
    </row>
    <row r="21" spans="1:5" x14ac:dyDescent="0.2">
      <c r="A21" t="s">
        <v>94</v>
      </c>
      <c r="B21" t="s">
        <v>257</v>
      </c>
      <c r="C21" s="5">
        <v>90</v>
      </c>
      <c r="D21" s="5">
        <v>79</v>
      </c>
      <c r="E21" s="11">
        <f t="shared" si="0"/>
        <v>-0.12</v>
      </c>
    </row>
    <row r="22" spans="1:5" x14ac:dyDescent="0.2">
      <c r="A22" t="s">
        <v>95</v>
      </c>
      <c r="B22" t="s">
        <v>96</v>
      </c>
      <c r="C22" s="5">
        <v>2530</v>
      </c>
      <c r="D22" s="5">
        <v>3061</v>
      </c>
      <c r="E22" s="11">
        <f t="shared" si="0"/>
        <v>0.21</v>
      </c>
    </row>
    <row r="23" spans="1:5" x14ac:dyDescent="0.2">
      <c r="A23" t="s">
        <v>97</v>
      </c>
      <c r="B23" t="s">
        <v>258</v>
      </c>
      <c r="C23" s="5">
        <v>142</v>
      </c>
      <c r="D23" s="5">
        <v>102</v>
      </c>
      <c r="E23" s="11">
        <f t="shared" si="0"/>
        <v>-0.28000000000000003</v>
      </c>
    </row>
    <row r="24" spans="1:5" x14ac:dyDescent="0.2">
      <c r="A24" t="s">
        <v>98</v>
      </c>
      <c r="B24" t="s">
        <v>259</v>
      </c>
      <c r="C24" s="5">
        <v>604</v>
      </c>
      <c r="D24" s="5">
        <v>501</v>
      </c>
      <c r="E24" s="11">
        <f t="shared" si="0"/>
        <v>-0.17</v>
      </c>
    </row>
    <row r="25" spans="1:5" x14ac:dyDescent="0.2">
      <c r="A25" t="s">
        <v>99</v>
      </c>
      <c r="B25" t="s">
        <v>100</v>
      </c>
      <c r="C25" s="5">
        <v>121</v>
      </c>
      <c r="D25" s="5">
        <v>113</v>
      </c>
      <c r="E25" s="11">
        <f t="shared" si="0"/>
        <v>-7.0000000000000007E-2</v>
      </c>
    </row>
    <row r="26" spans="1:5" x14ac:dyDescent="0.2">
      <c r="A26" t="s">
        <v>101</v>
      </c>
      <c r="B26" t="s">
        <v>102</v>
      </c>
      <c r="C26" s="5">
        <v>181</v>
      </c>
      <c r="D26" s="5">
        <v>262</v>
      </c>
      <c r="E26" s="11">
        <f t="shared" si="0"/>
        <v>0.45</v>
      </c>
    </row>
    <row r="27" spans="1:5" x14ac:dyDescent="0.2">
      <c r="A27" t="s">
        <v>103</v>
      </c>
      <c r="B27" t="s">
        <v>104</v>
      </c>
      <c r="C27" s="5">
        <v>375</v>
      </c>
      <c r="D27" s="5">
        <v>382</v>
      </c>
      <c r="E27" s="11">
        <f t="shared" si="0"/>
        <v>0.02</v>
      </c>
    </row>
    <row r="28" spans="1:5" x14ac:dyDescent="0.2">
      <c r="A28" t="s">
        <v>105</v>
      </c>
      <c r="B28" t="s">
        <v>106</v>
      </c>
      <c r="C28" s="5">
        <v>53</v>
      </c>
      <c r="D28" s="5">
        <v>61</v>
      </c>
      <c r="E28" s="11">
        <f t="shared" si="0"/>
        <v>0.15</v>
      </c>
    </row>
    <row r="29" spans="1:5" x14ac:dyDescent="0.2">
      <c r="A29" t="s">
        <v>107</v>
      </c>
      <c r="B29" t="s">
        <v>108</v>
      </c>
      <c r="C29" s="5">
        <v>47</v>
      </c>
      <c r="D29" s="5">
        <v>56</v>
      </c>
      <c r="E29" s="11">
        <f t="shared" si="0"/>
        <v>0.19</v>
      </c>
    </row>
    <row r="30" spans="1:5" x14ac:dyDescent="0.2">
      <c r="A30" t="s">
        <v>109</v>
      </c>
      <c r="B30" t="s">
        <v>110</v>
      </c>
      <c r="C30" s="5">
        <v>509</v>
      </c>
      <c r="D30" s="5">
        <v>402</v>
      </c>
      <c r="E30" s="11">
        <f t="shared" si="0"/>
        <v>-0.21</v>
      </c>
    </row>
    <row r="31" spans="1:5" x14ac:dyDescent="0.2">
      <c r="A31" t="s">
        <v>111</v>
      </c>
      <c r="B31" t="s">
        <v>112</v>
      </c>
      <c r="C31" s="5">
        <v>33</v>
      </c>
      <c r="D31" s="5">
        <v>35</v>
      </c>
      <c r="E31" s="11">
        <f t="shared" si="0"/>
        <v>0.06</v>
      </c>
    </row>
    <row r="32" spans="1:5" x14ac:dyDescent="0.2">
      <c r="A32" t="s">
        <v>113</v>
      </c>
      <c r="B32" t="s">
        <v>260</v>
      </c>
      <c r="C32" s="5">
        <v>87</v>
      </c>
      <c r="D32" s="5">
        <v>114</v>
      </c>
      <c r="E32" s="11">
        <f t="shared" si="0"/>
        <v>0.31</v>
      </c>
    </row>
    <row r="33" spans="1:5" x14ac:dyDescent="0.2">
      <c r="A33" t="s">
        <v>114</v>
      </c>
      <c r="B33" t="s">
        <v>115</v>
      </c>
      <c r="C33" s="5">
        <v>167</v>
      </c>
      <c r="D33" s="5">
        <v>148</v>
      </c>
      <c r="E33" s="11">
        <f t="shared" si="0"/>
        <v>-0.11</v>
      </c>
    </row>
    <row r="34" spans="1:5" x14ac:dyDescent="0.2">
      <c r="A34" t="s">
        <v>116</v>
      </c>
      <c r="B34" t="s">
        <v>117</v>
      </c>
      <c r="C34" s="5">
        <v>122</v>
      </c>
      <c r="D34" s="5">
        <v>86</v>
      </c>
      <c r="E34" s="11">
        <f t="shared" ref="E34:E65" si="1">ROUND(D34/C34-1,2)</f>
        <v>-0.3</v>
      </c>
    </row>
    <row r="35" spans="1:5" x14ac:dyDescent="0.2">
      <c r="A35" t="s">
        <v>118</v>
      </c>
      <c r="B35" t="s">
        <v>119</v>
      </c>
      <c r="C35" s="5">
        <v>420</v>
      </c>
      <c r="D35" s="5">
        <v>361</v>
      </c>
      <c r="E35" s="11">
        <f t="shared" si="1"/>
        <v>-0.14000000000000001</v>
      </c>
    </row>
    <row r="36" spans="1:5" x14ac:dyDescent="0.2">
      <c r="A36" t="s">
        <v>120</v>
      </c>
      <c r="B36" t="s">
        <v>121</v>
      </c>
      <c r="C36" s="5">
        <v>137</v>
      </c>
      <c r="D36" s="5">
        <v>176</v>
      </c>
      <c r="E36" s="11">
        <f t="shared" si="1"/>
        <v>0.28000000000000003</v>
      </c>
    </row>
    <row r="37" spans="1:5" x14ac:dyDescent="0.2">
      <c r="A37" t="s">
        <v>122</v>
      </c>
      <c r="B37" t="s">
        <v>123</v>
      </c>
      <c r="C37" s="5">
        <v>134</v>
      </c>
      <c r="D37" s="5">
        <v>105</v>
      </c>
      <c r="E37" s="11">
        <f t="shared" si="1"/>
        <v>-0.22</v>
      </c>
    </row>
    <row r="38" spans="1:5" x14ac:dyDescent="0.2">
      <c r="A38" t="s">
        <v>124</v>
      </c>
      <c r="B38" t="s">
        <v>125</v>
      </c>
      <c r="C38" s="5">
        <v>58</v>
      </c>
      <c r="D38" s="5">
        <v>56</v>
      </c>
      <c r="E38" s="11">
        <f t="shared" si="1"/>
        <v>-0.03</v>
      </c>
    </row>
    <row r="39" spans="1:5" x14ac:dyDescent="0.2">
      <c r="A39" t="s">
        <v>126</v>
      </c>
      <c r="B39" t="s">
        <v>127</v>
      </c>
      <c r="C39" s="5">
        <v>42</v>
      </c>
      <c r="D39" s="5">
        <v>46</v>
      </c>
      <c r="E39" s="11">
        <f t="shared" si="1"/>
        <v>0.1</v>
      </c>
    </row>
    <row r="40" spans="1:5" x14ac:dyDescent="0.2">
      <c r="A40" t="s">
        <v>128</v>
      </c>
      <c r="B40" t="s">
        <v>129</v>
      </c>
      <c r="C40" s="5">
        <v>51</v>
      </c>
      <c r="D40" s="5">
        <v>77</v>
      </c>
      <c r="E40" s="11">
        <f t="shared" si="1"/>
        <v>0.51</v>
      </c>
    </row>
    <row r="41" spans="1:5" x14ac:dyDescent="0.2">
      <c r="A41" t="s">
        <v>130</v>
      </c>
      <c r="B41" t="s">
        <v>131</v>
      </c>
      <c r="C41" s="5">
        <v>219</v>
      </c>
      <c r="D41" s="5">
        <v>278</v>
      </c>
      <c r="E41" s="11">
        <f t="shared" si="1"/>
        <v>0.27</v>
      </c>
    </row>
    <row r="42" spans="1:5" x14ac:dyDescent="0.2">
      <c r="A42" t="s">
        <v>132</v>
      </c>
      <c r="B42" t="s">
        <v>133</v>
      </c>
      <c r="C42" s="5">
        <v>97</v>
      </c>
      <c r="D42" s="5">
        <v>73</v>
      </c>
      <c r="E42" s="11">
        <f t="shared" si="1"/>
        <v>-0.25</v>
      </c>
    </row>
    <row r="43" spans="1:5" x14ac:dyDescent="0.2">
      <c r="A43" t="s">
        <v>134</v>
      </c>
      <c r="B43" t="s">
        <v>135</v>
      </c>
      <c r="C43" s="5">
        <v>310</v>
      </c>
      <c r="D43" s="5">
        <v>313</v>
      </c>
      <c r="E43" s="11">
        <f t="shared" si="1"/>
        <v>0.01</v>
      </c>
    </row>
    <row r="44" spans="1:5" x14ac:dyDescent="0.2">
      <c r="A44" t="s">
        <v>136</v>
      </c>
      <c r="B44" t="s">
        <v>137</v>
      </c>
      <c r="C44" s="5">
        <v>62</v>
      </c>
      <c r="D44" s="5">
        <v>83</v>
      </c>
      <c r="E44" s="11">
        <f t="shared" si="1"/>
        <v>0.34</v>
      </c>
    </row>
    <row r="45" spans="1:5" x14ac:dyDescent="0.2">
      <c r="A45" t="s">
        <v>138</v>
      </c>
      <c r="B45" t="s">
        <v>139</v>
      </c>
      <c r="C45" s="5">
        <v>2682</v>
      </c>
      <c r="D45" s="5">
        <v>3781</v>
      </c>
      <c r="E45" s="11">
        <f t="shared" si="1"/>
        <v>0.41</v>
      </c>
    </row>
    <row r="46" spans="1:5" x14ac:dyDescent="0.2">
      <c r="A46" t="s">
        <v>140</v>
      </c>
      <c r="B46" t="s">
        <v>141</v>
      </c>
      <c r="C46" s="5">
        <v>2685</v>
      </c>
      <c r="D46" s="5">
        <v>3624</v>
      </c>
      <c r="E46" s="11">
        <f t="shared" si="1"/>
        <v>0.35</v>
      </c>
    </row>
    <row r="47" spans="1:5" x14ac:dyDescent="0.2">
      <c r="A47" t="s">
        <v>142</v>
      </c>
      <c r="B47" t="s">
        <v>261</v>
      </c>
      <c r="C47" s="5">
        <v>186</v>
      </c>
      <c r="D47" s="5">
        <v>180</v>
      </c>
      <c r="E47" s="11">
        <f t="shared" si="1"/>
        <v>-0.03</v>
      </c>
    </row>
    <row r="48" spans="1:5" x14ac:dyDescent="0.2">
      <c r="A48" t="s">
        <v>143</v>
      </c>
      <c r="B48" t="s">
        <v>144</v>
      </c>
      <c r="C48" s="5">
        <v>330</v>
      </c>
      <c r="D48" s="5">
        <v>257</v>
      </c>
      <c r="E48" s="11">
        <f t="shared" si="1"/>
        <v>-0.22</v>
      </c>
    </row>
    <row r="49" spans="1:5" x14ac:dyDescent="0.2">
      <c r="A49" t="s">
        <v>145</v>
      </c>
      <c r="B49" t="s">
        <v>146</v>
      </c>
      <c r="C49" s="5">
        <v>47</v>
      </c>
      <c r="D49" s="5">
        <v>71</v>
      </c>
      <c r="E49" s="11">
        <f t="shared" si="1"/>
        <v>0.51</v>
      </c>
    </row>
    <row r="50" spans="1:5" x14ac:dyDescent="0.2">
      <c r="A50" t="s">
        <v>147</v>
      </c>
      <c r="B50" t="s">
        <v>148</v>
      </c>
      <c r="C50" s="5">
        <v>535</v>
      </c>
      <c r="D50" s="5">
        <v>668</v>
      </c>
      <c r="E50" s="11">
        <f t="shared" si="1"/>
        <v>0.25</v>
      </c>
    </row>
    <row r="51" spans="1:5" x14ac:dyDescent="0.2">
      <c r="A51" t="s">
        <v>149</v>
      </c>
      <c r="B51" t="s">
        <v>150</v>
      </c>
      <c r="C51" s="5">
        <v>283</v>
      </c>
      <c r="D51" s="5">
        <v>319</v>
      </c>
      <c r="E51" s="11">
        <f t="shared" si="1"/>
        <v>0.13</v>
      </c>
    </row>
    <row r="52" spans="1:5" x14ac:dyDescent="0.2">
      <c r="A52" t="s">
        <v>151</v>
      </c>
      <c r="B52" t="s">
        <v>152</v>
      </c>
      <c r="C52" s="5">
        <v>67</v>
      </c>
      <c r="D52" s="5">
        <v>52</v>
      </c>
      <c r="E52" s="11">
        <f t="shared" si="1"/>
        <v>-0.22</v>
      </c>
    </row>
    <row r="53" spans="1:5" x14ac:dyDescent="0.2">
      <c r="A53" t="s">
        <v>153</v>
      </c>
      <c r="B53" t="s">
        <v>154</v>
      </c>
      <c r="C53" s="5">
        <v>515</v>
      </c>
      <c r="D53" s="5">
        <v>427</v>
      </c>
      <c r="E53" s="11">
        <f t="shared" si="1"/>
        <v>-0.17</v>
      </c>
    </row>
    <row r="54" spans="1:5" x14ac:dyDescent="0.2">
      <c r="A54" t="s">
        <v>155</v>
      </c>
      <c r="B54" t="s">
        <v>156</v>
      </c>
      <c r="C54" s="5">
        <v>73</v>
      </c>
      <c r="D54" s="5">
        <v>102</v>
      </c>
      <c r="E54" s="11">
        <f t="shared" si="1"/>
        <v>0.4</v>
      </c>
    </row>
    <row r="55" spans="1:5" x14ac:dyDescent="0.2">
      <c r="A55" t="s">
        <v>157</v>
      </c>
      <c r="B55" t="s">
        <v>158</v>
      </c>
      <c r="C55" s="5">
        <v>38</v>
      </c>
      <c r="D55" s="5">
        <v>34</v>
      </c>
      <c r="E55" s="11">
        <f t="shared" si="1"/>
        <v>-0.11</v>
      </c>
    </row>
    <row r="56" spans="1:5" x14ac:dyDescent="0.2">
      <c r="A56" t="s">
        <v>159</v>
      </c>
      <c r="B56" t="s">
        <v>160</v>
      </c>
      <c r="C56" s="5">
        <v>369</v>
      </c>
      <c r="D56" s="5">
        <v>291</v>
      </c>
      <c r="E56" s="11">
        <f t="shared" si="1"/>
        <v>-0.21</v>
      </c>
    </row>
    <row r="57" spans="1:5" x14ac:dyDescent="0.2">
      <c r="A57" t="s">
        <v>161</v>
      </c>
      <c r="B57" t="s">
        <v>162</v>
      </c>
      <c r="C57" s="5">
        <v>34</v>
      </c>
      <c r="D57" s="5">
        <v>42</v>
      </c>
      <c r="E57" s="11">
        <f t="shared" si="1"/>
        <v>0.24</v>
      </c>
    </row>
    <row r="58" spans="1:5" x14ac:dyDescent="0.2">
      <c r="A58" t="s">
        <v>163</v>
      </c>
      <c r="B58" t="s">
        <v>164</v>
      </c>
      <c r="C58" s="5">
        <v>559</v>
      </c>
      <c r="D58" s="5">
        <v>441</v>
      </c>
      <c r="E58" s="11">
        <f t="shared" si="1"/>
        <v>-0.21</v>
      </c>
    </row>
    <row r="59" spans="1:5" x14ac:dyDescent="0.2">
      <c r="A59" t="s">
        <v>165</v>
      </c>
      <c r="B59" t="s">
        <v>166</v>
      </c>
      <c r="C59" s="5">
        <v>25</v>
      </c>
      <c r="D59" s="5">
        <v>29</v>
      </c>
      <c r="E59" s="11">
        <f t="shared" si="1"/>
        <v>0.16</v>
      </c>
    </row>
    <row r="60" spans="1:5" x14ac:dyDescent="0.2">
      <c r="A60" t="s">
        <v>167</v>
      </c>
      <c r="B60" t="s">
        <v>168</v>
      </c>
      <c r="C60" s="5">
        <v>316</v>
      </c>
      <c r="D60" s="5">
        <v>342</v>
      </c>
      <c r="E60" s="11">
        <f t="shared" si="1"/>
        <v>0.08</v>
      </c>
    </row>
    <row r="61" spans="1:5" x14ac:dyDescent="0.2">
      <c r="A61" t="s">
        <v>169</v>
      </c>
      <c r="B61" t="s">
        <v>170</v>
      </c>
      <c r="C61" s="5">
        <v>1091</v>
      </c>
      <c r="D61" s="5">
        <v>1182</v>
      </c>
      <c r="E61" s="11">
        <f t="shared" si="1"/>
        <v>0.08</v>
      </c>
    </row>
    <row r="62" spans="1:5" x14ac:dyDescent="0.2">
      <c r="A62" t="s">
        <v>171</v>
      </c>
      <c r="B62" t="s">
        <v>172</v>
      </c>
      <c r="C62" s="5">
        <v>169</v>
      </c>
      <c r="D62" s="5">
        <v>177</v>
      </c>
      <c r="E62" s="11">
        <f t="shared" si="1"/>
        <v>0.05</v>
      </c>
    </row>
    <row r="63" spans="1:5" x14ac:dyDescent="0.2">
      <c r="A63" t="s">
        <v>173</v>
      </c>
      <c r="B63" t="s">
        <v>174</v>
      </c>
      <c r="C63" s="5">
        <v>112</v>
      </c>
      <c r="D63" s="5">
        <v>131</v>
      </c>
      <c r="E63" s="11">
        <f t="shared" si="1"/>
        <v>0.17</v>
      </c>
    </row>
    <row r="64" spans="1:5" x14ac:dyDescent="0.2">
      <c r="A64" t="s">
        <v>175</v>
      </c>
      <c r="B64" t="s">
        <v>176</v>
      </c>
      <c r="C64" s="5">
        <v>71</v>
      </c>
      <c r="D64" s="5">
        <v>79</v>
      </c>
      <c r="E64" s="11">
        <f t="shared" si="1"/>
        <v>0.11</v>
      </c>
    </row>
    <row r="65" spans="1:5" x14ac:dyDescent="0.2">
      <c r="A65" t="s">
        <v>177</v>
      </c>
      <c r="B65" t="s">
        <v>262</v>
      </c>
      <c r="C65" s="5">
        <v>66</v>
      </c>
      <c r="D65" s="5">
        <v>77</v>
      </c>
      <c r="E65" s="11">
        <f t="shared" si="1"/>
        <v>0.17</v>
      </c>
    </row>
    <row r="66" spans="1:5" x14ac:dyDescent="0.2">
      <c r="A66" t="s">
        <v>178</v>
      </c>
      <c r="B66" t="s">
        <v>179</v>
      </c>
      <c r="C66" s="5">
        <v>161</v>
      </c>
      <c r="D66" s="5">
        <v>180</v>
      </c>
      <c r="E66" s="11">
        <f t="shared" ref="E66:E97" si="2">ROUND(D66/C66-1,2)</f>
        <v>0.12</v>
      </c>
    </row>
    <row r="67" spans="1:5" x14ac:dyDescent="0.2">
      <c r="A67" t="s">
        <v>180</v>
      </c>
      <c r="B67" t="s">
        <v>181</v>
      </c>
      <c r="C67" s="5">
        <v>82</v>
      </c>
      <c r="D67" s="5">
        <v>82</v>
      </c>
      <c r="E67" s="11">
        <f t="shared" si="2"/>
        <v>0</v>
      </c>
    </row>
    <row r="68" spans="1:5" x14ac:dyDescent="0.2">
      <c r="A68" t="s">
        <v>182</v>
      </c>
      <c r="B68" t="s">
        <v>183</v>
      </c>
      <c r="C68" s="5">
        <v>295</v>
      </c>
      <c r="D68" s="5">
        <v>354</v>
      </c>
      <c r="E68" s="11">
        <f t="shared" si="2"/>
        <v>0.2</v>
      </c>
    </row>
    <row r="69" spans="1:5" x14ac:dyDescent="0.2">
      <c r="A69" t="s">
        <v>184</v>
      </c>
      <c r="B69" t="s">
        <v>185</v>
      </c>
      <c r="C69" s="5">
        <v>89</v>
      </c>
      <c r="D69" s="5">
        <v>131</v>
      </c>
      <c r="E69" s="11">
        <f t="shared" si="2"/>
        <v>0.47</v>
      </c>
    </row>
    <row r="70" spans="1:5" x14ac:dyDescent="0.2">
      <c r="A70" t="s">
        <v>186</v>
      </c>
      <c r="B70" t="s">
        <v>187</v>
      </c>
      <c r="C70" s="5">
        <v>391</v>
      </c>
      <c r="D70" s="5">
        <v>383</v>
      </c>
      <c r="E70" s="11">
        <f t="shared" si="2"/>
        <v>-0.02</v>
      </c>
    </row>
    <row r="71" spans="1:5" x14ac:dyDescent="0.2">
      <c r="A71" t="s">
        <v>188</v>
      </c>
      <c r="B71" t="s">
        <v>189</v>
      </c>
      <c r="C71" s="5">
        <v>99</v>
      </c>
      <c r="D71" s="5">
        <v>147</v>
      </c>
      <c r="E71" s="11">
        <f t="shared" si="2"/>
        <v>0.48</v>
      </c>
    </row>
    <row r="72" spans="1:5" x14ac:dyDescent="0.2">
      <c r="A72" t="s">
        <v>190</v>
      </c>
      <c r="B72" t="s">
        <v>191</v>
      </c>
      <c r="C72" s="5">
        <v>239</v>
      </c>
      <c r="D72" s="5">
        <v>172</v>
      </c>
      <c r="E72" s="11">
        <f t="shared" si="2"/>
        <v>-0.28000000000000003</v>
      </c>
    </row>
    <row r="73" spans="1:5" x14ac:dyDescent="0.2">
      <c r="A73" t="s">
        <v>192</v>
      </c>
      <c r="B73" t="s">
        <v>193</v>
      </c>
      <c r="C73" s="5">
        <v>186</v>
      </c>
      <c r="D73" s="5">
        <v>267</v>
      </c>
      <c r="E73" s="11">
        <f t="shared" si="2"/>
        <v>0.44</v>
      </c>
    </row>
    <row r="74" spans="1:5" x14ac:dyDescent="0.2">
      <c r="A74" t="s">
        <v>194</v>
      </c>
      <c r="B74" t="s">
        <v>195</v>
      </c>
      <c r="C74" s="5">
        <v>191</v>
      </c>
      <c r="D74" s="5">
        <v>280</v>
      </c>
      <c r="E74" s="11">
        <f t="shared" si="2"/>
        <v>0.47</v>
      </c>
    </row>
    <row r="75" spans="1:5" x14ac:dyDescent="0.2">
      <c r="A75" t="s">
        <v>196</v>
      </c>
      <c r="B75" t="s">
        <v>197</v>
      </c>
      <c r="C75" s="5">
        <v>295</v>
      </c>
      <c r="D75" s="5">
        <v>421</v>
      </c>
      <c r="E75" s="11">
        <f t="shared" si="2"/>
        <v>0.43</v>
      </c>
    </row>
    <row r="76" spans="1:5" x14ac:dyDescent="0.2">
      <c r="A76" t="s">
        <v>198</v>
      </c>
      <c r="B76" t="s">
        <v>199</v>
      </c>
      <c r="C76" s="5">
        <v>668</v>
      </c>
      <c r="D76" s="5">
        <v>928</v>
      </c>
      <c r="E76" s="11">
        <f t="shared" si="2"/>
        <v>0.39</v>
      </c>
    </row>
    <row r="77" spans="1:5" x14ac:dyDescent="0.2">
      <c r="A77" t="s">
        <v>200</v>
      </c>
      <c r="B77" t="s">
        <v>201</v>
      </c>
      <c r="C77" s="5">
        <v>92</v>
      </c>
      <c r="D77" s="5">
        <v>104</v>
      </c>
      <c r="E77" s="11">
        <f t="shared" si="2"/>
        <v>0.13</v>
      </c>
    </row>
    <row r="78" spans="1:5" x14ac:dyDescent="0.2">
      <c r="A78" t="s">
        <v>202</v>
      </c>
      <c r="B78" t="s">
        <v>203</v>
      </c>
      <c r="C78" s="5">
        <v>510</v>
      </c>
      <c r="D78" s="5">
        <v>683</v>
      </c>
      <c r="E78" s="11">
        <f t="shared" si="2"/>
        <v>0.34</v>
      </c>
    </row>
    <row r="79" spans="1:5" x14ac:dyDescent="0.2">
      <c r="A79" t="s">
        <v>204</v>
      </c>
      <c r="B79" t="s">
        <v>205</v>
      </c>
      <c r="C79" s="5">
        <v>118</v>
      </c>
      <c r="D79" s="5">
        <v>92</v>
      </c>
      <c r="E79" s="11">
        <f t="shared" si="2"/>
        <v>-0.22</v>
      </c>
    </row>
    <row r="80" spans="1:5" x14ac:dyDescent="0.2">
      <c r="A80" t="s">
        <v>206</v>
      </c>
      <c r="B80" t="s">
        <v>207</v>
      </c>
      <c r="C80" s="5">
        <v>60</v>
      </c>
      <c r="D80" s="5">
        <v>70</v>
      </c>
      <c r="E80" s="11">
        <f t="shared" si="2"/>
        <v>0.17</v>
      </c>
    </row>
    <row r="81" spans="1:5" x14ac:dyDescent="0.2">
      <c r="A81" t="s">
        <v>208</v>
      </c>
      <c r="B81" t="s">
        <v>209</v>
      </c>
      <c r="C81" s="5">
        <v>115</v>
      </c>
      <c r="D81" s="5">
        <v>149</v>
      </c>
      <c r="E81" s="11">
        <f t="shared" si="2"/>
        <v>0.3</v>
      </c>
    </row>
    <row r="82" spans="1:5" x14ac:dyDescent="0.2">
      <c r="A82" t="s">
        <v>210</v>
      </c>
      <c r="B82" t="s">
        <v>211</v>
      </c>
      <c r="C82" s="5">
        <v>168</v>
      </c>
      <c r="D82" s="5">
        <v>220</v>
      </c>
      <c r="E82" s="11">
        <f t="shared" si="2"/>
        <v>0.31</v>
      </c>
    </row>
    <row r="83" spans="1:5" x14ac:dyDescent="0.2">
      <c r="A83" t="s">
        <v>212</v>
      </c>
      <c r="B83" t="s">
        <v>213</v>
      </c>
      <c r="C83" s="5">
        <v>164</v>
      </c>
      <c r="D83" s="5">
        <v>213</v>
      </c>
      <c r="E83" s="11">
        <f t="shared" si="2"/>
        <v>0.3</v>
      </c>
    </row>
    <row r="84" spans="1:5" x14ac:dyDescent="0.2">
      <c r="A84" t="s">
        <v>214</v>
      </c>
      <c r="B84" t="s">
        <v>263</v>
      </c>
      <c r="C84" s="5">
        <v>638</v>
      </c>
      <c r="D84" s="5">
        <v>708</v>
      </c>
      <c r="E84" s="11">
        <f t="shared" si="2"/>
        <v>0.11</v>
      </c>
    </row>
    <row r="85" spans="1:5" x14ac:dyDescent="0.2">
      <c r="A85" t="s">
        <v>215</v>
      </c>
      <c r="B85" t="s">
        <v>216</v>
      </c>
      <c r="C85" s="5">
        <v>94</v>
      </c>
      <c r="D85" s="5">
        <v>106</v>
      </c>
      <c r="E85" s="11">
        <f t="shared" si="2"/>
        <v>0.13</v>
      </c>
    </row>
    <row r="86" spans="1:5" x14ac:dyDescent="0.2">
      <c r="A86" t="s">
        <v>217</v>
      </c>
      <c r="B86" t="s">
        <v>218</v>
      </c>
      <c r="C86" s="5">
        <v>16</v>
      </c>
      <c r="D86" s="5">
        <v>13</v>
      </c>
      <c r="E86" s="11">
        <f t="shared" si="2"/>
        <v>-0.19</v>
      </c>
    </row>
    <row r="87" spans="1:5" x14ac:dyDescent="0.2">
      <c r="A87" t="s">
        <v>219</v>
      </c>
      <c r="B87" t="s">
        <v>220</v>
      </c>
      <c r="C87" s="5">
        <v>125</v>
      </c>
      <c r="D87" s="5">
        <v>177</v>
      </c>
      <c r="E87" s="11">
        <f t="shared" si="2"/>
        <v>0.42</v>
      </c>
    </row>
    <row r="88" spans="1:5" x14ac:dyDescent="0.2">
      <c r="A88" t="s">
        <v>221</v>
      </c>
      <c r="B88" t="s">
        <v>222</v>
      </c>
      <c r="C88" s="5">
        <v>114</v>
      </c>
      <c r="D88" s="5">
        <v>103</v>
      </c>
      <c r="E88" s="11">
        <f t="shared" si="2"/>
        <v>-0.1</v>
      </c>
    </row>
    <row r="89" spans="1:5" x14ac:dyDescent="0.2">
      <c r="A89" t="s">
        <v>223</v>
      </c>
      <c r="B89" t="s">
        <v>224</v>
      </c>
      <c r="C89" s="5">
        <v>133</v>
      </c>
      <c r="D89" s="5">
        <v>188</v>
      </c>
      <c r="E89" s="11">
        <f t="shared" si="2"/>
        <v>0.41</v>
      </c>
    </row>
    <row r="90" spans="1:5" x14ac:dyDescent="0.2">
      <c r="A90" t="s">
        <v>225</v>
      </c>
      <c r="B90" t="s">
        <v>226</v>
      </c>
      <c r="C90" s="5">
        <v>93</v>
      </c>
      <c r="D90" s="5">
        <v>104</v>
      </c>
      <c r="E90" s="11">
        <f t="shared" si="2"/>
        <v>0.12</v>
      </c>
    </row>
    <row r="91" spans="1:5" x14ac:dyDescent="0.2">
      <c r="A91" t="s">
        <v>227</v>
      </c>
      <c r="B91" t="s">
        <v>228</v>
      </c>
      <c r="C91" s="5">
        <v>295</v>
      </c>
      <c r="D91" s="5">
        <v>398</v>
      </c>
      <c r="E91" s="11">
        <f t="shared" si="2"/>
        <v>0.35</v>
      </c>
    </row>
    <row r="92" spans="1:5" x14ac:dyDescent="0.2">
      <c r="A92" t="s">
        <v>229</v>
      </c>
      <c r="B92" t="s">
        <v>230</v>
      </c>
      <c r="C92" s="5">
        <v>860</v>
      </c>
      <c r="D92" s="5">
        <v>610</v>
      </c>
      <c r="E92" s="11">
        <f t="shared" si="2"/>
        <v>-0.28999999999999998</v>
      </c>
    </row>
    <row r="93" spans="1:5" x14ac:dyDescent="0.2">
      <c r="A93" t="s">
        <v>231</v>
      </c>
      <c r="B93" t="s">
        <v>232</v>
      </c>
      <c r="C93" s="5">
        <v>164</v>
      </c>
      <c r="D93" s="5">
        <v>198</v>
      </c>
      <c r="E93" s="11">
        <f t="shared" si="2"/>
        <v>0.21</v>
      </c>
    </row>
    <row r="94" spans="1:5" x14ac:dyDescent="0.2">
      <c r="A94" t="s">
        <v>233</v>
      </c>
      <c r="B94" t="s">
        <v>234</v>
      </c>
      <c r="C94" s="5">
        <v>124</v>
      </c>
      <c r="D94" s="5">
        <v>84</v>
      </c>
      <c r="E94" s="11">
        <f t="shared" si="2"/>
        <v>-0.32</v>
      </c>
    </row>
    <row r="95" spans="1:5" x14ac:dyDescent="0.2">
      <c r="A95" t="s">
        <v>235</v>
      </c>
      <c r="B95" t="s">
        <v>236</v>
      </c>
      <c r="C95" s="5">
        <v>214</v>
      </c>
      <c r="D95" s="5">
        <v>318</v>
      </c>
      <c r="E95" s="11">
        <f t="shared" si="2"/>
        <v>0.49</v>
      </c>
    </row>
    <row r="96" spans="1:5" x14ac:dyDescent="0.2">
      <c r="A96" t="s">
        <v>237</v>
      </c>
      <c r="B96" t="s">
        <v>238</v>
      </c>
      <c r="C96" s="5">
        <v>192</v>
      </c>
      <c r="D96" s="5">
        <v>132</v>
      </c>
      <c r="E96" s="11">
        <f t="shared" si="2"/>
        <v>-0.31</v>
      </c>
    </row>
    <row r="97" spans="1:5" x14ac:dyDescent="0.2">
      <c r="A97" t="s">
        <v>239</v>
      </c>
      <c r="B97" t="s">
        <v>240</v>
      </c>
      <c r="C97" s="5">
        <v>233</v>
      </c>
      <c r="D97" s="5">
        <v>253</v>
      </c>
      <c r="E97" s="11">
        <f t="shared" si="2"/>
        <v>0.09</v>
      </c>
    </row>
    <row r="98" spans="1:5" x14ac:dyDescent="0.2">
      <c r="A98" t="s">
        <v>241</v>
      </c>
      <c r="B98" t="s">
        <v>264</v>
      </c>
      <c r="C98" s="5">
        <v>48</v>
      </c>
      <c r="D98" s="5">
        <v>46</v>
      </c>
      <c r="E98" s="11">
        <f t="shared" ref="E98:E129" si="3">ROUND(D98/C98-1,2)</f>
        <v>-0.04</v>
      </c>
    </row>
    <row r="99" spans="1:5" x14ac:dyDescent="0.2">
      <c r="A99" t="s">
        <v>242</v>
      </c>
      <c r="B99" t="s">
        <v>243</v>
      </c>
      <c r="C99" s="5">
        <v>232</v>
      </c>
      <c r="D99" s="5">
        <v>160</v>
      </c>
      <c r="E99" s="11">
        <f t="shared" si="3"/>
        <v>-0.31</v>
      </c>
    </row>
    <row r="100" spans="1:5" x14ac:dyDescent="0.2">
      <c r="A100" t="s">
        <v>244</v>
      </c>
      <c r="B100" t="s">
        <v>245</v>
      </c>
      <c r="C100" s="5">
        <v>66</v>
      </c>
      <c r="D100" s="5">
        <v>59</v>
      </c>
      <c r="E100" s="11">
        <f t="shared" si="3"/>
        <v>-0.11</v>
      </c>
    </row>
    <row r="101" spans="1:5" x14ac:dyDescent="0.2">
      <c r="A101" t="s">
        <v>246</v>
      </c>
      <c r="B101" t="s">
        <v>247</v>
      </c>
      <c r="C101" s="5">
        <v>194</v>
      </c>
      <c r="D101" s="5">
        <v>159</v>
      </c>
      <c r="E101" s="11">
        <f t="shared" si="3"/>
        <v>-0.18</v>
      </c>
    </row>
    <row r="102" spans="1:5" x14ac:dyDescent="0.2">
      <c r="A102" t="s">
        <v>248</v>
      </c>
      <c r="B102" t="s">
        <v>265</v>
      </c>
      <c r="C102" s="5">
        <v>141</v>
      </c>
      <c r="D102" s="5">
        <v>204</v>
      </c>
      <c r="E102" s="11">
        <f t="shared" si="3"/>
        <v>0.45</v>
      </c>
    </row>
    <row r="103" spans="1:5" x14ac:dyDescent="0.2">
      <c r="A103" t="s">
        <v>249</v>
      </c>
      <c r="B103" t="s">
        <v>250</v>
      </c>
      <c r="C103" s="5">
        <v>273</v>
      </c>
      <c r="D103" s="5">
        <v>335</v>
      </c>
      <c r="E103" s="11">
        <f t="shared" si="3"/>
        <v>0.23</v>
      </c>
    </row>
  </sheetData>
  <conditionalFormatting sqref="E2:E10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{EB4D182E-7BD9-4DF6-A920-DB7F4CD65052}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B4D182E-7BD9-4DF6-A920-DB7F4CD650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E2:E103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ED61F-6600-4F5A-909C-4542D3E2B39D}">
  <dimension ref="A1:N148"/>
  <sheetViews>
    <sheetView workbookViewId="0">
      <selection activeCell="T41" sqref="T41"/>
    </sheetView>
  </sheetViews>
  <sheetFormatPr defaultRowHeight="12" x14ac:dyDescent="0.2"/>
  <cols>
    <col min="1" max="1" width="11.83203125" customWidth="1"/>
    <col min="2" max="2" width="20.83203125" customWidth="1"/>
    <col min="3" max="3" width="11.83203125" customWidth="1"/>
    <col min="14" max="14" width="10.1640625" bestFit="1" customWidth="1"/>
  </cols>
  <sheetData>
    <row r="1" spans="1:7" x14ac:dyDescent="0.2">
      <c r="A1" s="7" t="s">
        <v>251</v>
      </c>
      <c r="B1" s="7" t="s">
        <v>414</v>
      </c>
      <c r="C1" s="7" t="s">
        <v>415</v>
      </c>
    </row>
    <row r="2" spans="1:7" x14ac:dyDescent="0.2">
      <c r="A2" s="4" t="s">
        <v>416</v>
      </c>
      <c r="B2" s="4" t="s">
        <v>381</v>
      </c>
      <c r="C2" s="13">
        <f ca="1">TODAY()-911</f>
        <v>43697</v>
      </c>
    </row>
    <row r="3" spans="1:7" x14ac:dyDescent="0.2">
      <c r="A3" s="4" t="s">
        <v>417</v>
      </c>
      <c r="B3" s="4" t="s">
        <v>385</v>
      </c>
      <c r="C3" s="13">
        <f ca="1">TODAY()-825</f>
        <v>43783</v>
      </c>
      <c r="G3" s="1" t="s">
        <v>562</v>
      </c>
    </row>
    <row r="4" spans="1:7" x14ac:dyDescent="0.2">
      <c r="A4" s="4" t="s">
        <v>418</v>
      </c>
      <c r="B4" s="4" t="s">
        <v>319</v>
      </c>
      <c r="C4" s="13">
        <f ca="1">TODAY()-5023</f>
        <v>39585</v>
      </c>
      <c r="G4" s="1" t="s">
        <v>568</v>
      </c>
    </row>
    <row r="5" spans="1:7" x14ac:dyDescent="0.2">
      <c r="A5" s="4" t="s">
        <v>419</v>
      </c>
      <c r="B5" s="4" t="s">
        <v>266</v>
      </c>
      <c r="C5" s="13">
        <f ca="1">TODAY()-2341</f>
        <v>42267</v>
      </c>
      <c r="G5" s="1" t="s">
        <v>563</v>
      </c>
    </row>
    <row r="6" spans="1:7" x14ac:dyDescent="0.2">
      <c r="A6" s="4" t="s">
        <v>420</v>
      </c>
      <c r="B6" s="4" t="s">
        <v>343</v>
      </c>
      <c r="C6" s="13">
        <f ca="1">TODAY()-795</f>
        <v>43813</v>
      </c>
      <c r="G6" s="1" t="s">
        <v>564</v>
      </c>
    </row>
    <row r="7" spans="1:7" x14ac:dyDescent="0.2">
      <c r="A7" s="4" t="s">
        <v>421</v>
      </c>
      <c r="B7" s="4" t="s">
        <v>363</v>
      </c>
      <c r="C7" s="13">
        <f ca="1">TODAY()-5594</f>
        <v>39014</v>
      </c>
      <c r="G7" s="1" t="s">
        <v>565</v>
      </c>
    </row>
    <row r="8" spans="1:7" x14ac:dyDescent="0.2">
      <c r="A8" s="4" t="s">
        <v>422</v>
      </c>
      <c r="B8" s="4" t="s">
        <v>316</v>
      </c>
      <c r="C8" s="13">
        <f ca="1">TODAY()-249</f>
        <v>44359</v>
      </c>
      <c r="G8" s="1" t="s">
        <v>566</v>
      </c>
    </row>
    <row r="9" spans="1:7" x14ac:dyDescent="0.2">
      <c r="A9" s="4" t="s">
        <v>423</v>
      </c>
      <c r="B9" s="4" t="s">
        <v>301</v>
      </c>
      <c r="C9" s="13">
        <f ca="1">TODAY()-7864</f>
        <v>36744</v>
      </c>
      <c r="G9" s="1" t="s">
        <v>567</v>
      </c>
    </row>
    <row r="10" spans="1:7" x14ac:dyDescent="0.2">
      <c r="A10" s="4" t="s">
        <v>424</v>
      </c>
      <c r="B10" s="4" t="s">
        <v>354</v>
      </c>
      <c r="C10" s="13">
        <f ca="1">TODAY()-3249</f>
        <v>41359</v>
      </c>
      <c r="G10" s="1" t="s">
        <v>782</v>
      </c>
    </row>
    <row r="11" spans="1:7" x14ac:dyDescent="0.2">
      <c r="A11" s="4" t="s">
        <v>425</v>
      </c>
      <c r="B11" s="4" t="s">
        <v>293</v>
      </c>
      <c r="C11" s="13">
        <f ca="1">TODAY()-6197</f>
        <v>38411</v>
      </c>
      <c r="G11" s="1" t="s">
        <v>784</v>
      </c>
    </row>
    <row r="12" spans="1:7" x14ac:dyDescent="0.2">
      <c r="A12" s="4" t="s">
        <v>426</v>
      </c>
      <c r="B12" s="4" t="s">
        <v>309</v>
      </c>
      <c r="C12" s="13">
        <f ca="1">TODAY()-7759</f>
        <v>36849</v>
      </c>
    </row>
    <row r="13" spans="1:7" x14ac:dyDescent="0.2">
      <c r="A13" s="4" t="s">
        <v>427</v>
      </c>
      <c r="B13" s="4" t="s">
        <v>358</v>
      </c>
      <c r="C13" s="13">
        <f ca="1">TODAY()-5413</f>
        <v>39195</v>
      </c>
    </row>
    <row r="14" spans="1:7" x14ac:dyDescent="0.2">
      <c r="A14" s="4" t="s">
        <v>428</v>
      </c>
      <c r="B14" s="4" t="s">
        <v>317</v>
      </c>
      <c r="C14" s="13">
        <f ca="1">TODAY()-756</f>
        <v>43852</v>
      </c>
    </row>
    <row r="15" spans="1:7" x14ac:dyDescent="0.2">
      <c r="A15" s="4" t="s">
        <v>412</v>
      </c>
      <c r="B15" s="4" t="s">
        <v>279</v>
      </c>
      <c r="C15" s="13">
        <f ca="1">TODAY()-2631</f>
        <v>41977</v>
      </c>
    </row>
    <row r="16" spans="1:7" x14ac:dyDescent="0.2">
      <c r="A16" s="4" t="s">
        <v>429</v>
      </c>
      <c r="B16" s="4" t="s">
        <v>367</v>
      </c>
      <c r="C16" s="13">
        <f ca="1">TODAY()-5388</f>
        <v>39220</v>
      </c>
    </row>
    <row r="17" spans="1:14" x14ac:dyDescent="0.2">
      <c r="A17" s="4" t="s">
        <v>430</v>
      </c>
      <c r="B17" s="4" t="s">
        <v>356</v>
      </c>
      <c r="C17" s="13">
        <f ca="1">TODAY()-3086</f>
        <v>41522</v>
      </c>
    </row>
    <row r="18" spans="1:14" x14ac:dyDescent="0.2">
      <c r="A18" s="4" t="s">
        <v>431</v>
      </c>
      <c r="B18" s="4" t="s">
        <v>399</v>
      </c>
      <c r="C18" s="13">
        <f ca="1">TODAY()-5191</f>
        <v>39417</v>
      </c>
    </row>
    <row r="19" spans="1:14" x14ac:dyDescent="0.2">
      <c r="A19" s="4" t="s">
        <v>432</v>
      </c>
      <c r="B19" s="4" t="s">
        <v>329</v>
      </c>
      <c r="C19" s="13">
        <f ca="1">TODAY()-3849</f>
        <v>40759</v>
      </c>
    </row>
    <row r="20" spans="1:14" x14ac:dyDescent="0.2">
      <c r="A20" s="4" t="s">
        <v>433</v>
      </c>
      <c r="B20" s="4" t="s">
        <v>411</v>
      </c>
      <c r="C20" s="13">
        <f ca="1">TODAY()-2613</f>
        <v>41995</v>
      </c>
      <c r="N20" s="12"/>
    </row>
    <row r="21" spans="1:14" x14ac:dyDescent="0.2">
      <c r="A21" s="4" t="s">
        <v>434</v>
      </c>
      <c r="B21" s="4" t="s">
        <v>362</v>
      </c>
      <c r="C21" s="13">
        <f ca="1">TODAY()-1960</f>
        <v>42648</v>
      </c>
    </row>
    <row r="22" spans="1:14" x14ac:dyDescent="0.2">
      <c r="A22" s="4" t="s">
        <v>435</v>
      </c>
      <c r="B22" s="4" t="s">
        <v>346</v>
      </c>
      <c r="C22" s="13">
        <f ca="1">TODAY()-9084</f>
        <v>35524</v>
      </c>
    </row>
    <row r="23" spans="1:14" x14ac:dyDescent="0.2">
      <c r="A23" s="4" t="s">
        <v>436</v>
      </c>
      <c r="B23" s="4" t="s">
        <v>282</v>
      </c>
      <c r="C23" s="13">
        <f ca="1">TODAY()-755</f>
        <v>43853</v>
      </c>
    </row>
    <row r="24" spans="1:14" x14ac:dyDescent="0.2">
      <c r="A24" s="4" t="s">
        <v>437</v>
      </c>
      <c r="B24" s="4" t="s">
        <v>290</v>
      </c>
      <c r="C24" s="13">
        <f ca="1">TODAY()-6812</f>
        <v>37796</v>
      </c>
    </row>
    <row r="25" spans="1:14" x14ac:dyDescent="0.2">
      <c r="A25" s="4" t="s">
        <v>438</v>
      </c>
      <c r="B25" s="4" t="s">
        <v>397</v>
      </c>
      <c r="C25" s="13">
        <f ca="1">TODAY()-2816</f>
        <v>41792</v>
      </c>
    </row>
    <row r="26" spans="1:14" x14ac:dyDescent="0.2">
      <c r="A26" s="4" t="s">
        <v>439</v>
      </c>
      <c r="B26" s="4" t="s">
        <v>353</v>
      </c>
      <c r="C26" s="13">
        <f ca="1">TODAY()-1339</f>
        <v>43269</v>
      </c>
    </row>
    <row r="27" spans="1:14" x14ac:dyDescent="0.2">
      <c r="A27" s="4" t="s">
        <v>440</v>
      </c>
      <c r="B27" s="4" t="s">
        <v>341</v>
      </c>
      <c r="C27" s="13">
        <f ca="1">TODAY()-3752</f>
        <v>40856</v>
      </c>
    </row>
    <row r="28" spans="1:14" x14ac:dyDescent="0.2">
      <c r="A28" s="4" t="s">
        <v>441</v>
      </c>
      <c r="B28" s="4" t="s">
        <v>283</v>
      </c>
      <c r="C28" s="13">
        <f ca="1">TODAY()-5132</f>
        <v>39476</v>
      </c>
    </row>
    <row r="29" spans="1:14" x14ac:dyDescent="0.2">
      <c r="A29" s="4" t="s">
        <v>442</v>
      </c>
      <c r="B29" s="4" t="s">
        <v>374</v>
      </c>
      <c r="C29" s="13">
        <f ca="1">TODAY()-8362</f>
        <v>36246</v>
      </c>
    </row>
    <row r="30" spans="1:14" x14ac:dyDescent="0.2">
      <c r="A30" s="4" t="s">
        <v>443</v>
      </c>
      <c r="B30" s="4" t="s">
        <v>269</v>
      </c>
      <c r="C30" s="13">
        <f ca="1">TODAY()-4939</f>
        <v>39669</v>
      </c>
    </row>
    <row r="31" spans="1:14" x14ac:dyDescent="0.2">
      <c r="A31" s="4" t="s">
        <v>444</v>
      </c>
      <c r="B31" s="4" t="s">
        <v>278</v>
      </c>
      <c r="C31" s="13">
        <f ca="1">TODAY()-2965</f>
        <v>41643</v>
      </c>
    </row>
    <row r="32" spans="1:14" x14ac:dyDescent="0.2">
      <c r="A32" s="4" t="s">
        <v>445</v>
      </c>
      <c r="B32" s="4" t="s">
        <v>300</v>
      </c>
      <c r="C32" s="13">
        <f ca="1">TODAY()-8858</f>
        <v>35750</v>
      </c>
    </row>
    <row r="33" spans="1:3" x14ac:dyDescent="0.2">
      <c r="A33" s="4" t="s">
        <v>446</v>
      </c>
      <c r="B33" s="4" t="s">
        <v>372</v>
      </c>
      <c r="C33" s="13">
        <f ca="1">TODAY()-7535</f>
        <v>37073</v>
      </c>
    </row>
    <row r="34" spans="1:3" x14ac:dyDescent="0.2">
      <c r="A34" s="4" t="s">
        <v>447</v>
      </c>
      <c r="B34" s="4" t="s">
        <v>312</v>
      </c>
      <c r="C34" s="13">
        <f ca="1">TODAY()-1735</f>
        <v>42873</v>
      </c>
    </row>
    <row r="35" spans="1:3" x14ac:dyDescent="0.2">
      <c r="A35" s="4" t="s">
        <v>448</v>
      </c>
      <c r="B35" s="4" t="s">
        <v>303</v>
      </c>
      <c r="C35" s="13">
        <f ca="1">TODAY()-5569</f>
        <v>39039</v>
      </c>
    </row>
    <row r="36" spans="1:3" x14ac:dyDescent="0.2">
      <c r="A36" s="4" t="s">
        <v>449</v>
      </c>
      <c r="B36" s="4" t="s">
        <v>296</v>
      </c>
      <c r="C36" s="13">
        <f ca="1">TODAY()-5988</f>
        <v>38620</v>
      </c>
    </row>
    <row r="37" spans="1:3" x14ac:dyDescent="0.2">
      <c r="A37" s="4" t="s">
        <v>450</v>
      </c>
      <c r="B37" s="4" t="s">
        <v>315</v>
      </c>
      <c r="C37" s="13">
        <f ca="1">TODAY()-3504</f>
        <v>41104</v>
      </c>
    </row>
    <row r="38" spans="1:3" x14ac:dyDescent="0.2">
      <c r="A38" s="4" t="s">
        <v>451</v>
      </c>
      <c r="B38" s="4" t="s">
        <v>404</v>
      </c>
      <c r="C38" s="13">
        <f ca="1">TODAY()-2806</f>
        <v>41802</v>
      </c>
    </row>
    <row r="39" spans="1:3" x14ac:dyDescent="0.2">
      <c r="A39" s="4" t="s">
        <v>452</v>
      </c>
      <c r="B39" s="4" t="s">
        <v>392</v>
      </c>
      <c r="C39" s="13">
        <f ca="1">TODAY()-1116</f>
        <v>43492</v>
      </c>
    </row>
    <row r="40" spans="1:3" x14ac:dyDescent="0.2">
      <c r="A40" s="4" t="s">
        <v>453</v>
      </c>
      <c r="B40" s="4" t="s">
        <v>320</v>
      </c>
      <c r="C40" s="13">
        <f ca="1">TODAY()-49</f>
        <v>44559</v>
      </c>
    </row>
    <row r="41" spans="1:3" x14ac:dyDescent="0.2">
      <c r="A41" s="4" t="s">
        <v>454</v>
      </c>
      <c r="B41" s="4" t="s">
        <v>286</v>
      </c>
      <c r="C41" s="13">
        <f ca="1">TODAY()-829</f>
        <v>43779</v>
      </c>
    </row>
    <row r="42" spans="1:3" x14ac:dyDescent="0.2">
      <c r="A42" s="4" t="s">
        <v>455</v>
      </c>
      <c r="B42" s="4" t="s">
        <v>350</v>
      </c>
      <c r="C42" s="13">
        <f ca="1">TODAY()-5534</f>
        <v>39074</v>
      </c>
    </row>
    <row r="43" spans="1:3" x14ac:dyDescent="0.2">
      <c r="A43" s="4" t="s">
        <v>456</v>
      </c>
      <c r="B43" s="4" t="s">
        <v>333</v>
      </c>
      <c r="C43" s="13">
        <f ca="1">TODAY()-5772</f>
        <v>38836</v>
      </c>
    </row>
    <row r="44" spans="1:3" x14ac:dyDescent="0.2">
      <c r="A44" s="4" t="s">
        <v>457</v>
      </c>
      <c r="B44" s="4" t="s">
        <v>400</v>
      </c>
      <c r="C44" s="13">
        <f ca="1">TODAY()-4085</f>
        <v>40523</v>
      </c>
    </row>
    <row r="45" spans="1:3" x14ac:dyDescent="0.2">
      <c r="A45" s="4" t="s">
        <v>458</v>
      </c>
      <c r="B45" s="4" t="s">
        <v>339</v>
      </c>
      <c r="C45" s="13">
        <f ca="1">TODAY()-967</f>
        <v>43641</v>
      </c>
    </row>
    <row r="46" spans="1:3" x14ac:dyDescent="0.2">
      <c r="A46" s="4" t="s">
        <v>459</v>
      </c>
      <c r="B46" s="4" t="s">
        <v>409</v>
      </c>
      <c r="C46" s="13">
        <f ca="1">TODAY()-6303</f>
        <v>38305</v>
      </c>
    </row>
    <row r="47" spans="1:3" x14ac:dyDescent="0.2">
      <c r="A47" s="4" t="s">
        <v>460</v>
      </c>
      <c r="B47" s="4" t="s">
        <v>361</v>
      </c>
      <c r="C47" s="13">
        <f ca="1">TODAY()-2618</f>
        <v>41990</v>
      </c>
    </row>
    <row r="48" spans="1:3" x14ac:dyDescent="0.2">
      <c r="A48" s="4" t="s">
        <v>461</v>
      </c>
      <c r="B48" s="4" t="s">
        <v>289</v>
      </c>
      <c r="C48" s="13">
        <f ca="1">TODAY()-8355</f>
        <v>36253</v>
      </c>
    </row>
    <row r="49" spans="1:3" x14ac:dyDescent="0.2">
      <c r="A49" s="4" t="s">
        <v>462</v>
      </c>
      <c r="B49" s="4" t="s">
        <v>393</v>
      </c>
      <c r="C49" s="13">
        <f ca="1">TODAY()-6443</f>
        <v>38165</v>
      </c>
    </row>
    <row r="50" spans="1:3" x14ac:dyDescent="0.2">
      <c r="A50" s="4" t="s">
        <v>463</v>
      </c>
      <c r="B50" s="4" t="s">
        <v>389</v>
      </c>
      <c r="C50" s="13">
        <f ca="1">TODAY()-7227</f>
        <v>37381</v>
      </c>
    </row>
    <row r="51" spans="1:3" x14ac:dyDescent="0.2">
      <c r="A51" s="4" t="s">
        <v>464</v>
      </c>
      <c r="B51" s="4" t="s">
        <v>280</v>
      </c>
      <c r="C51" s="13">
        <f ca="1">TODAY()-6583</f>
        <v>38025</v>
      </c>
    </row>
    <row r="52" spans="1:3" x14ac:dyDescent="0.2">
      <c r="A52" s="4" t="s">
        <v>465</v>
      </c>
      <c r="B52" s="4" t="s">
        <v>394</v>
      </c>
      <c r="C52" s="13">
        <f ca="1">TODAY()-2228</f>
        <v>42380</v>
      </c>
    </row>
    <row r="53" spans="1:3" x14ac:dyDescent="0.2">
      <c r="A53" s="4" t="s">
        <v>466</v>
      </c>
      <c r="B53" s="4" t="s">
        <v>387</v>
      </c>
      <c r="C53" s="13">
        <f ca="1">TODAY()-2446</f>
        <v>42162</v>
      </c>
    </row>
    <row r="54" spans="1:3" x14ac:dyDescent="0.2">
      <c r="A54" s="4" t="s">
        <v>467</v>
      </c>
      <c r="B54" s="4" t="s">
        <v>369</v>
      </c>
      <c r="C54" s="13">
        <f ca="1">TODAY()-4394</f>
        <v>40214</v>
      </c>
    </row>
    <row r="55" spans="1:3" x14ac:dyDescent="0.2">
      <c r="A55" s="4" t="s">
        <v>468</v>
      </c>
      <c r="B55" s="4" t="s">
        <v>336</v>
      </c>
      <c r="C55" s="13">
        <f ca="1">TODAY()-3263</f>
        <v>41345</v>
      </c>
    </row>
    <row r="56" spans="1:3" x14ac:dyDescent="0.2">
      <c r="A56" s="4" t="s">
        <v>469</v>
      </c>
      <c r="B56" s="4" t="s">
        <v>304</v>
      </c>
      <c r="C56" s="13">
        <f ca="1">TODAY()-2916</f>
        <v>41692</v>
      </c>
    </row>
    <row r="57" spans="1:3" x14ac:dyDescent="0.2">
      <c r="A57" s="4" t="s">
        <v>470</v>
      </c>
      <c r="B57" s="4" t="s">
        <v>324</v>
      </c>
      <c r="C57" s="13">
        <f ca="1">TODAY()-2999</f>
        <v>41609</v>
      </c>
    </row>
    <row r="58" spans="1:3" x14ac:dyDescent="0.2">
      <c r="A58" s="4" t="s">
        <v>471</v>
      </c>
      <c r="B58" s="4" t="s">
        <v>403</v>
      </c>
      <c r="C58" s="13">
        <f ca="1">TODAY()-6118</f>
        <v>38490</v>
      </c>
    </row>
    <row r="59" spans="1:3" x14ac:dyDescent="0.2">
      <c r="A59" s="4" t="s">
        <v>472</v>
      </c>
      <c r="B59" s="4" t="s">
        <v>281</v>
      </c>
      <c r="C59" s="13">
        <f ca="1">TODAY()-123</f>
        <v>44485</v>
      </c>
    </row>
    <row r="60" spans="1:3" x14ac:dyDescent="0.2">
      <c r="A60" s="4" t="s">
        <v>473</v>
      </c>
      <c r="B60" s="4" t="s">
        <v>292</v>
      </c>
      <c r="C60" s="13">
        <f ca="1">TODAY()-6865</f>
        <v>37743</v>
      </c>
    </row>
    <row r="61" spans="1:3" x14ac:dyDescent="0.2">
      <c r="A61" s="4" t="s">
        <v>474</v>
      </c>
      <c r="B61" s="4" t="s">
        <v>327</v>
      </c>
      <c r="C61" s="13">
        <f ca="1">TODAY()-8274</f>
        <v>36334</v>
      </c>
    </row>
    <row r="62" spans="1:3" x14ac:dyDescent="0.2">
      <c r="A62" s="4" t="s">
        <v>475</v>
      </c>
      <c r="B62" s="4" t="s">
        <v>401</v>
      </c>
      <c r="C62" s="13">
        <f ca="1">TODAY()-8231</f>
        <v>36377</v>
      </c>
    </row>
    <row r="63" spans="1:3" x14ac:dyDescent="0.2">
      <c r="A63" s="4" t="s">
        <v>476</v>
      </c>
      <c r="B63" s="4" t="s">
        <v>380</v>
      </c>
      <c r="C63" s="13">
        <f ca="1">TODAY()-5320</f>
        <v>39288</v>
      </c>
    </row>
    <row r="64" spans="1:3" x14ac:dyDescent="0.2">
      <c r="A64" s="4" t="s">
        <v>477</v>
      </c>
      <c r="B64" s="4" t="s">
        <v>352</v>
      </c>
      <c r="C64" s="13">
        <f ca="1">TODAY()-6283</f>
        <v>38325</v>
      </c>
    </row>
    <row r="65" spans="1:3" x14ac:dyDescent="0.2">
      <c r="A65" s="4" t="s">
        <v>478</v>
      </c>
      <c r="B65" s="4" t="s">
        <v>272</v>
      </c>
      <c r="C65" s="13">
        <f ca="1">TODAY()-2342</f>
        <v>42266</v>
      </c>
    </row>
    <row r="66" spans="1:3" x14ac:dyDescent="0.2">
      <c r="A66" s="4" t="s">
        <v>479</v>
      </c>
      <c r="B66" s="4" t="s">
        <v>302</v>
      </c>
      <c r="C66" s="13">
        <f ca="1">TODAY()-8580</f>
        <v>36028</v>
      </c>
    </row>
    <row r="67" spans="1:3" x14ac:dyDescent="0.2">
      <c r="A67" s="4" t="s">
        <v>480</v>
      </c>
      <c r="B67" s="4" t="s">
        <v>364</v>
      </c>
      <c r="C67" s="13">
        <f ca="1">TODAY()-386</f>
        <v>44222</v>
      </c>
    </row>
    <row r="68" spans="1:3" x14ac:dyDescent="0.2">
      <c r="A68" s="4" t="s">
        <v>413</v>
      </c>
      <c r="B68" s="4" t="s">
        <v>332</v>
      </c>
      <c r="C68" s="13">
        <f ca="1">TODAY()-8454</f>
        <v>36154</v>
      </c>
    </row>
    <row r="69" spans="1:3" x14ac:dyDescent="0.2">
      <c r="A69" s="4" t="s">
        <v>481</v>
      </c>
      <c r="B69" s="4" t="s">
        <v>314</v>
      </c>
      <c r="C69" s="13">
        <f ca="1">TODAY()-6018</f>
        <v>38590</v>
      </c>
    </row>
    <row r="70" spans="1:3" x14ac:dyDescent="0.2">
      <c r="A70" s="4" t="s">
        <v>482</v>
      </c>
      <c r="B70" s="4" t="s">
        <v>275</v>
      </c>
      <c r="C70" s="13">
        <f ca="1">TODAY()-5900</f>
        <v>38708</v>
      </c>
    </row>
    <row r="71" spans="1:3" x14ac:dyDescent="0.2">
      <c r="A71" s="4" t="s">
        <v>483</v>
      </c>
      <c r="B71" s="4" t="s">
        <v>382</v>
      </c>
      <c r="C71" s="13">
        <f ca="1">TODAY()-6703</f>
        <v>37905</v>
      </c>
    </row>
    <row r="72" spans="1:3" x14ac:dyDescent="0.2">
      <c r="A72" s="4" t="s">
        <v>484</v>
      </c>
      <c r="B72" s="4" t="s">
        <v>291</v>
      </c>
      <c r="C72" s="13">
        <f ca="1">TODAY()-3485</f>
        <v>41123</v>
      </c>
    </row>
    <row r="73" spans="1:3" x14ac:dyDescent="0.2">
      <c r="A73" s="4" t="s">
        <v>485</v>
      </c>
      <c r="B73" s="4" t="s">
        <v>370</v>
      </c>
      <c r="C73" s="13">
        <f ca="1">TODAY()-4812</f>
        <v>39796</v>
      </c>
    </row>
    <row r="74" spans="1:3" x14ac:dyDescent="0.2">
      <c r="A74" s="4" t="s">
        <v>486</v>
      </c>
      <c r="B74" s="4" t="s">
        <v>308</v>
      </c>
      <c r="C74" s="13">
        <f ca="1">TODAY()-4371</f>
        <v>40237</v>
      </c>
    </row>
    <row r="75" spans="1:3" x14ac:dyDescent="0.2">
      <c r="A75" s="4" t="s">
        <v>487</v>
      </c>
      <c r="B75" s="4" t="s">
        <v>299</v>
      </c>
      <c r="C75" s="13">
        <f ca="1">TODAY()-3180</f>
        <v>41428</v>
      </c>
    </row>
    <row r="76" spans="1:3" x14ac:dyDescent="0.2">
      <c r="A76" s="4" t="s">
        <v>488</v>
      </c>
      <c r="B76" s="4" t="s">
        <v>386</v>
      </c>
      <c r="C76" s="13">
        <f ca="1">TODAY()-3585</f>
        <v>41023</v>
      </c>
    </row>
    <row r="77" spans="1:3" x14ac:dyDescent="0.2">
      <c r="A77" s="4" t="s">
        <v>489</v>
      </c>
      <c r="B77" s="4" t="s">
        <v>342</v>
      </c>
      <c r="C77" s="13">
        <f ca="1">TODAY()-4750</f>
        <v>39858</v>
      </c>
    </row>
    <row r="78" spans="1:3" x14ac:dyDescent="0.2">
      <c r="A78" s="4" t="s">
        <v>490</v>
      </c>
      <c r="B78" s="4" t="s">
        <v>331</v>
      </c>
      <c r="C78" s="13">
        <f ca="1">TODAY()-3297</f>
        <v>41311</v>
      </c>
    </row>
    <row r="79" spans="1:3" x14ac:dyDescent="0.2">
      <c r="A79" s="4" t="s">
        <v>491</v>
      </c>
      <c r="B79" s="4" t="s">
        <v>305</v>
      </c>
      <c r="C79" s="13">
        <f ca="1">TODAY()-4979</f>
        <v>39629</v>
      </c>
    </row>
    <row r="80" spans="1:3" x14ac:dyDescent="0.2">
      <c r="A80" s="4" t="s">
        <v>492</v>
      </c>
      <c r="B80" s="4" t="s">
        <v>360</v>
      </c>
      <c r="C80" s="13">
        <f ca="1">TODAY()-4586</f>
        <v>40022</v>
      </c>
    </row>
    <row r="81" spans="1:3" x14ac:dyDescent="0.2">
      <c r="A81" s="4" t="s">
        <v>493</v>
      </c>
      <c r="B81" s="4" t="s">
        <v>378</v>
      </c>
      <c r="C81" s="13">
        <f ca="1">TODAY()-8709</f>
        <v>35899</v>
      </c>
    </row>
    <row r="82" spans="1:3" x14ac:dyDescent="0.2">
      <c r="A82" s="4" t="s">
        <v>494</v>
      </c>
      <c r="B82" s="4" t="s">
        <v>307</v>
      </c>
      <c r="C82" s="13">
        <f ca="1">TODAY()-875</f>
        <v>43733</v>
      </c>
    </row>
    <row r="83" spans="1:3" x14ac:dyDescent="0.2">
      <c r="A83" s="4" t="s">
        <v>495</v>
      </c>
      <c r="B83" s="4" t="s">
        <v>379</v>
      </c>
      <c r="C83" s="13">
        <f ca="1">TODAY()-609</f>
        <v>43999</v>
      </c>
    </row>
    <row r="84" spans="1:3" x14ac:dyDescent="0.2">
      <c r="A84" s="4" t="s">
        <v>496</v>
      </c>
      <c r="B84" s="4" t="s">
        <v>395</v>
      </c>
      <c r="C84" s="13">
        <f ca="1">TODAY()-1945</f>
        <v>42663</v>
      </c>
    </row>
    <row r="85" spans="1:3" x14ac:dyDescent="0.2">
      <c r="A85" s="4" t="s">
        <v>497</v>
      </c>
      <c r="B85" s="4" t="s">
        <v>306</v>
      </c>
      <c r="C85" s="13">
        <f ca="1">TODAY()-1884</f>
        <v>42724</v>
      </c>
    </row>
    <row r="86" spans="1:3" x14ac:dyDescent="0.2">
      <c r="A86" s="4" t="s">
        <v>498</v>
      </c>
      <c r="B86" s="4" t="s">
        <v>310</v>
      </c>
      <c r="C86" s="13">
        <f ca="1">TODAY()-2160</f>
        <v>42448</v>
      </c>
    </row>
    <row r="87" spans="1:3" x14ac:dyDescent="0.2">
      <c r="A87" s="4" t="s">
        <v>499</v>
      </c>
      <c r="B87" s="4" t="s">
        <v>344</v>
      </c>
      <c r="C87" s="13">
        <f ca="1">TODAY()-1442</f>
        <v>43166</v>
      </c>
    </row>
    <row r="88" spans="1:3" x14ac:dyDescent="0.2">
      <c r="A88" s="4" t="s">
        <v>500</v>
      </c>
      <c r="B88" s="4" t="s">
        <v>398</v>
      </c>
      <c r="C88" s="13">
        <f ca="1">TODAY()-4330</f>
        <v>40278</v>
      </c>
    </row>
    <row r="89" spans="1:3" x14ac:dyDescent="0.2">
      <c r="A89" s="4" t="s">
        <v>501</v>
      </c>
      <c r="B89" s="4" t="s">
        <v>330</v>
      </c>
      <c r="C89" s="13">
        <f ca="1">TODAY()-4904</f>
        <v>39704</v>
      </c>
    </row>
    <row r="90" spans="1:3" x14ac:dyDescent="0.2">
      <c r="A90" s="4" t="s">
        <v>502</v>
      </c>
      <c r="B90" s="4" t="s">
        <v>277</v>
      </c>
      <c r="C90" s="13">
        <f ca="1">TODAY()-7269</f>
        <v>37339</v>
      </c>
    </row>
    <row r="91" spans="1:3" x14ac:dyDescent="0.2">
      <c r="A91" s="4" t="s">
        <v>503</v>
      </c>
      <c r="B91" s="4" t="s">
        <v>328</v>
      </c>
      <c r="C91" s="13">
        <f ca="1">TODAY()-4440</f>
        <v>40168</v>
      </c>
    </row>
    <row r="92" spans="1:3" x14ac:dyDescent="0.2">
      <c r="A92" s="4" t="s">
        <v>504</v>
      </c>
      <c r="B92" s="4" t="s">
        <v>323</v>
      </c>
      <c r="C92" s="13">
        <f ca="1">TODAY()-6385</f>
        <v>38223</v>
      </c>
    </row>
    <row r="93" spans="1:3" x14ac:dyDescent="0.2">
      <c r="A93" s="4" t="s">
        <v>505</v>
      </c>
      <c r="B93" s="4" t="s">
        <v>268</v>
      </c>
      <c r="C93" s="13">
        <f ca="1">TODAY()-1017</f>
        <v>43591</v>
      </c>
    </row>
    <row r="94" spans="1:3" x14ac:dyDescent="0.2">
      <c r="A94" s="4" t="s">
        <v>506</v>
      </c>
      <c r="B94" s="4" t="s">
        <v>390</v>
      </c>
      <c r="C94" s="13">
        <f ca="1">TODAY()-5020</f>
        <v>39588</v>
      </c>
    </row>
    <row r="95" spans="1:3" x14ac:dyDescent="0.2">
      <c r="A95" s="4" t="s">
        <v>507</v>
      </c>
      <c r="B95" s="4" t="s">
        <v>338</v>
      </c>
      <c r="C95" s="13">
        <f ca="1">TODAY()-7418</f>
        <v>37190</v>
      </c>
    </row>
    <row r="96" spans="1:3" x14ac:dyDescent="0.2">
      <c r="A96" s="4" t="s">
        <v>508</v>
      </c>
      <c r="B96" s="4" t="s">
        <v>402</v>
      </c>
      <c r="C96" s="13">
        <f ca="1">TODAY()-8452</f>
        <v>36156</v>
      </c>
    </row>
    <row r="97" spans="1:3" x14ac:dyDescent="0.2">
      <c r="A97" s="4" t="s">
        <v>509</v>
      </c>
      <c r="B97" s="4" t="s">
        <v>285</v>
      </c>
      <c r="C97" s="13">
        <f ca="1">TODAY()-1584</f>
        <v>43024</v>
      </c>
    </row>
    <row r="98" spans="1:3" x14ac:dyDescent="0.2">
      <c r="A98" s="4" t="s">
        <v>510</v>
      </c>
      <c r="B98" s="4" t="s">
        <v>345</v>
      </c>
      <c r="C98" s="13">
        <f ca="1">TODAY()-3674</f>
        <v>40934</v>
      </c>
    </row>
    <row r="99" spans="1:3" x14ac:dyDescent="0.2">
      <c r="A99" s="4" t="s">
        <v>511</v>
      </c>
      <c r="B99" s="4" t="s">
        <v>391</v>
      </c>
      <c r="C99" s="13">
        <f ca="1">TODAY()-5914</f>
        <v>38694</v>
      </c>
    </row>
    <row r="100" spans="1:3" x14ac:dyDescent="0.2">
      <c r="A100" s="4" t="s">
        <v>512</v>
      </c>
      <c r="B100" s="4" t="s">
        <v>325</v>
      </c>
      <c r="C100" s="13">
        <f ca="1">TODAY()-4895</f>
        <v>39713</v>
      </c>
    </row>
    <row r="101" spans="1:3" x14ac:dyDescent="0.2">
      <c r="A101" s="4" t="s">
        <v>513</v>
      </c>
      <c r="B101" s="4" t="s">
        <v>298</v>
      </c>
      <c r="C101" s="13">
        <f ca="1">TODAY()-4424</f>
        <v>40184</v>
      </c>
    </row>
    <row r="102" spans="1:3" x14ac:dyDescent="0.2">
      <c r="A102" s="4" t="s">
        <v>514</v>
      </c>
      <c r="B102" s="4" t="s">
        <v>377</v>
      </c>
      <c r="C102" s="13">
        <f ca="1">TODAY()-694</f>
        <v>43914</v>
      </c>
    </row>
    <row r="103" spans="1:3" x14ac:dyDescent="0.2">
      <c r="A103" s="4" t="s">
        <v>515</v>
      </c>
      <c r="B103" s="4" t="s">
        <v>288</v>
      </c>
      <c r="C103" s="13">
        <f ca="1">TODAY()-2559</f>
        <v>42049</v>
      </c>
    </row>
    <row r="104" spans="1:3" x14ac:dyDescent="0.2">
      <c r="A104" s="4" t="s">
        <v>516</v>
      </c>
      <c r="B104" s="4" t="s">
        <v>408</v>
      </c>
      <c r="C104" s="13">
        <f ca="1">TODAY()-2938</f>
        <v>41670</v>
      </c>
    </row>
    <row r="105" spans="1:3" x14ac:dyDescent="0.2">
      <c r="A105" s="4" t="s">
        <v>517</v>
      </c>
      <c r="B105" s="4" t="s">
        <v>351</v>
      </c>
      <c r="C105" s="13">
        <f ca="1">TODAY()-3232</f>
        <v>41376</v>
      </c>
    </row>
    <row r="106" spans="1:3" x14ac:dyDescent="0.2">
      <c r="A106" s="4" t="s">
        <v>518</v>
      </c>
      <c r="B106" s="4" t="s">
        <v>326</v>
      </c>
      <c r="C106" s="13">
        <f ca="1">TODAY()-7426</f>
        <v>37182</v>
      </c>
    </row>
    <row r="107" spans="1:3" x14ac:dyDescent="0.2">
      <c r="A107" s="4" t="s">
        <v>519</v>
      </c>
      <c r="B107" s="4" t="s">
        <v>407</v>
      </c>
      <c r="C107" s="13">
        <f ca="1">TODAY()-8873</f>
        <v>35735</v>
      </c>
    </row>
    <row r="108" spans="1:3" x14ac:dyDescent="0.2">
      <c r="A108" s="4" t="s">
        <v>520</v>
      </c>
      <c r="B108" s="4" t="s">
        <v>340</v>
      </c>
      <c r="C108" s="13">
        <f ca="1">TODAY()-2227</f>
        <v>42381</v>
      </c>
    </row>
    <row r="109" spans="1:3" x14ac:dyDescent="0.2">
      <c r="A109" s="4" t="s">
        <v>521</v>
      </c>
      <c r="B109" s="4" t="s">
        <v>313</v>
      </c>
      <c r="C109" s="13">
        <f ca="1">TODAY()-4253</f>
        <v>40355</v>
      </c>
    </row>
    <row r="110" spans="1:3" x14ac:dyDescent="0.2">
      <c r="A110" s="4" t="s">
        <v>522</v>
      </c>
      <c r="B110" s="4" t="s">
        <v>406</v>
      </c>
      <c r="C110" s="13">
        <f ca="1">TODAY()-6550</f>
        <v>38058</v>
      </c>
    </row>
    <row r="111" spans="1:3" x14ac:dyDescent="0.2">
      <c r="A111" s="4" t="s">
        <v>523</v>
      </c>
      <c r="B111" s="4" t="s">
        <v>347</v>
      </c>
      <c r="C111" s="13">
        <f ca="1">TODAY()-6635</f>
        <v>37973</v>
      </c>
    </row>
    <row r="112" spans="1:3" x14ac:dyDescent="0.2">
      <c r="A112" s="4" t="s">
        <v>524</v>
      </c>
      <c r="B112" s="4" t="s">
        <v>373</v>
      </c>
      <c r="C112" s="13">
        <f ca="1">TODAY()-7403</f>
        <v>37205</v>
      </c>
    </row>
    <row r="113" spans="1:3" x14ac:dyDescent="0.2">
      <c r="A113" s="4" t="s">
        <v>525</v>
      </c>
      <c r="B113" s="4" t="s">
        <v>318</v>
      </c>
      <c r="C113" s="13">
        <f ca="1">TODAY()-3586</f>
        <v>41022</v>
      </c>
    </row>
    <row r="114" spans="1:3" x14ac:dyDescent="0.2">
      <c r="A114" s="4" t="s">
        <v>526</v>
      </c>
      <c r="B114" s="4" t="s">
        <v>294</v>
      </c>
      <c r="C114" s="13">
        <f ca="1">TODAY()-8574</f>
        <v>36034</v>
      </c>
    </row>
    <row r="115" spans="1:3" x14ac:dyDescent="0.2">
      <c r="A115" s="4" t="s">
        <v>527</v>
      </c>
      <c r="B115" s="4" t="s">
        <v>284</v>
      </c>
      <c r="C115" s="13">
        <f ca="1">TODAY()-1533</f>
        <v>43075</v>
      </c>
    </row>
    <row r="116" spans="1:3" x14ac:dyDescent="0.2">
      <c r="A116" s="4" t="s">
        <v>528</v>
      </c>
      <c r="B116" s="4" t="s">
        <v>274</v>
      </c>
      <c r="C116" s="13">
        <f ca="1">TODAY()-7357</f>
        <v>37251</v>
      </c>
    </row>
    <row r="117" spans="1:3" x14ac:dyDescent="0.2">
      <c r="A117" s="4" t="s">
        <v>529</v>
      </c>
      <c r="B117" s="4" t="s">
        <v>375</v>
      </c>
      <c r="C117" s="13">
        <f ca="1">TODAY()-3217</f>
        <v>41391</v>
      </c>
    </row>
    <row r="118" spans="1:3" x14ac:dyDescent="0.2">
      <c r="A118" s="4" t="s">
        <v>530</v>
      </c>
      <c r="B118" s="4" t="s">
        <v>383</v>
      </c>
      <c r="C118" s="13">
        <f ca="1">TODAY()-9047</f>
        <v>35561</v>
      </c>
    </row>
    <row r="119" spans="1:3" x14ac:dyDescent="0.2">
      <c r="A119" s="4" t="s">
        <v>531</v>
      </c>
      <c r="B119" s="4" t="s">
        <v>388</v>
      </c>
      <c r="C119" s="13">
        <f ca="1">TODAY()-6635</f>
        <v>37973</v>
      </c>
    </row>
    <row r="120" spans="1:3" x14ac:dyDescent="0.2">
      <c r="A120" s="4" t="s">
        <v>532</v>
      </c>
      <c r="B120" s="4" t="s">
        <v>297</v>
      </c>
      <c r="C120" s="13">
        <f ca="1">TODAY()-5101</f>
        <v>39507</v>
      </c>
    </row>
    <row r="121" spans="1:3" x14ac:dyDescent="0.2">
      <c r="A121" s="4" t="s">
        <v>533</v>
      </c>
      <c r="B121" s="4" t="s">
        <v>405</v>
      </c>
      <c r="C121" s="13">
        <f ca="1">TODAY()-2952</f>
        <v>41656</v>
      </c>
    </row>
    <row r="122" spans="1:3" x14ac:dyDescent="0.2">
      <c r="A122" s="4" t="s">
        <v>534</v>
      </c>
      <c r="B122" s="4" t="s">
        <v>295</v>
      </c>
      <c r="C122" s="13">
        <f ca="1">TODAY()-742</f>
        <v>43866</v>
      </c>
    </row>
    <row r="123" spans="1:3" x14ac:dyDescent="0.2">
      <c r="A123" s="4" t="s">
        <v>535</v>
      </c>
      <c r="B123" s="4" t="s">
        <v>396</v>
      </c>
      <c r="C123" s="13">
        <f ca="1">TODAY()-4229</f>
        <v>40379</v>
      </c>
    </row>
    <row r="124" spans="1:3" x14ac:dyDescent="0.2">
      <c r="A124" s="4" t="s">
        <v>536</v>
      </c>
      <c r="B124" s="4" t="s">
        <v>366</v>
      </c>
      <c r="C124" s="13">
        <f ca="1">TODAY()-131</f>
        <v>44477</v>
      </c>
    </row>
    <row r="125" spans="1:3" x14ac:dyDescent="0.2">
      <c r="A125" s="4" t="s">
        <v>537</v>
      </c>
      <c r="B125" s="4" t="s">
        <v>287</v>
      </c>
      <c r="C125" s="13">
        <f ca="1">TODAY()-8867</f>
        <v>35741</v>
      </c>
    </row>
    <row r="126" spans="1:3" x14ac:dyDescent="0.2">
      <c r="A126" s="4" t="s">
        <v>538</v>
      </c>
      <c r="B126" s="4" t="s">
        <v>371</v>
      </c>
      <c r="C126" s="13">
        <f ca="1">TODAY()-188</f>
        <v>44420</v>
      </c>
    </row>
    <row r="127" spans="1:3" x14ac:dyDescent="0.2">
      <c r="A127" s="4" t="s">
        <v>539</v>
      </c>
      <c r="B127" s="4" t="s">
        <v>348</v>
      </c>
      <c r="C127" s="13">
        <f ca="1">TODAY()-3049</f>
        <v>41559</v>
      </c>
    </row>
    <row r="128" spans="1:3" x14ac:dyDescent="0.2">
      <c r="A128" s="4" t="s">
        <v>540</v>
      </c>
      <c r="B128" s="4" t="s">
        <v>410</v>
      </c>
      <c r="C128" s="13">
        <f ca="1">TODAY()-6590</f>
        <v>38018</v>
      </c>
    </row>
    <row r="129" spans="1:3" x14ac:dyDescent="0.2">
      <c r="A129" s="4" t="s">
        <v>541</v>
      </c>
      <c r="B129" s="4" t="s">
        <v>335</v>
      </c>
      <c r="C129" s="13">
        <f ca="1">TODAY()-9075</f>
        <v>35533</v>
      </c>
    </row>
    <row r="130" spans="1:3" x14ac:dyDescent="0.2">
      <c r="A130" s="4" t="s">
        <v>542</v>
      </c>
      <c r="B130" s="4" t="s">
        <v>376</v>
      </c>
      <c r="C130" s="13">
        <f ca="1">TODAY()-1540</f>
        <v>43068</v>
      </c>
    </row>
    <row r="131" spans="1:3" x14ac:dyDescent="0.2">
      <c r="A131" s="4" t="s">
        <v>543</v>
      </c>
      <c r="B131" s="4" t="s">
        <v>270</v>
      </c>
      <c r="C131" s="13">
        <f ca="1">TODAY()-1953</f>
        <v>42655</v>
      </c>
    </row>
    <row r="132" spans="1:3" x14ac:dyDescent="0.2">
      <c r="A132" s="4" t="s">
        <v>544</v>
      </c>
      <c r="B132" s="4" t="s">
        <v>355</v>
      </c>
      <c r="C132" s="13">
        <f ca="1">TODAY()-2208</f>
        <v>42400</v>
      </c>
    </row>
    <row r="133" spans="1:3" x14ac:dyDescent="0.2">
      <c r="A133" s="4" t="s">
        <v>545</v>
      </c>
      <c r="B133" s="4" t="s">
        <v>311</v>
      </c>
      <c r="C133" s="13">
        <f ca="1">TODAY()-4017</f>
        <v>40591</v>
      </c>
    </row>
    <row r="134" spans="1:3" x14ac:dyDescent="0.2">
      <c r="A134" s="4" t="s">
        <v>546</v>
      </c>
      <c r="B134" s="4" t="s">
        <v>267</v>
      </c>
      <c r="C134" s="13">
        <f ca="1">TODAY()-4478</f>
        <v>40130</v>
      </c>
    </row>
    <row r="135" spans="1:3" x14ac:dyDescent="0.2">
      <c r="A135" s="4" t="s">
        <v>547</v>
      </c>
      <c r="B135" s="4" t="s">
        <v>273</v>
      </c>
      <c r="C135" s="13">
        <f ca="1">TODAY()-5250</f>
        <v>39358</v>
      </c>
    </row>
    <row r="136" spans="1:3" x14ac:dyDescent="0.2">
      <c r="A136" s="4" t="s">
        <v>548</v>
      </c>
      <c r="B136" s="4" t="s">
        <v>359</v>
      </c>
      <c r="C136" s="13">
        <f ca="1">TODAY()-2354</f>
        <v>42254</v>
      </c>
    </row>
    <row r="137" spans="1:3" x14ac:dyDescent="0.2">
      <c r="A137" s="4" t="s">
        <v>549</v>
      </c>
      <c r="B137" s="4" t="s">
        <v>334</v>
      </c>
      <c r="C137" s="13">
        <f ca="1">TODAY()-9087</f>
        <v>35521</v>
      </c>
    </row>
    <row r="138" spans="1:3" x14ac:dyDescent="0.2">
      <c r="A138" s="4" t="s">
        <v>550</v>
      </c>
      <c r="B138" s="4" t="s">
        <v>321</v>
      </c>
      <c r="C138" s="13">
        <f ca="1">TODAY()-2521</f>
        <v>42087</v>
      </c>
    </row>
    <row r="139" spans="1:3" x14ac:dyDescent="0.2">
      <c r="A139" s="4" t="s">
        <v>551</v>
      </c>
      <c r="B139" s="4" t="s">
        <v>365</v>
      </c>
      <c r="C139" s="13">
        <f ca="1">TODAY()-6060</f>
        <v>38548</v>
      </c>
    </row>
    <row r="140" spans="1:3" x14ac:dyDescent="0.2">
      <c r="A140" s="4" t="s">
        <v>552</v>
      </c>
      <c r="B140" s="4" t="s">
        <v>322</v>
      </c>
      <c r="C140" s="13">
        <f ca="1">TODAY()-2560</f>
        <v>42048</v>
      </c>
    </row>
    <row r="141" spans="1:3" x14ac:dyDescent="0.2">
      <c r="A141" s="4" t="s">
        <v>553</v>
      </c>
      <c r="B141" s="4" t="s">
        <v>276</v>
      </c>
      <c r="C141" s="13">
        <f ca="1">TODAY()-7382</f>
        <v>37226</v>
      </c>
    </row>
    <row r="142" spans="1:3" x14ac:dyDescent="0.2">
      <c r="A142" s="4" t="s">
        <v>554</v>
      </c>
      <c r="B142" s="4" t="s">
        <v>349</v>
      </c>
      <c r="C142" s="13">
        <f ca="1">TODAY()-6622</f>
        <v>37986</v>
      </c>
    </row>
    <row r="143" spans="1:3" x14ac:dyDescent="0.2">
      <c r="A143" s="4" t="s">
        <v>555</v>
      </c>
      <c r="B143" s="4" t="s">
        <v>337</v>
      </c>
      <c r="C143" s="13">
        <f ca="1">TODAY()-7492</f>
        <v>37116</v>
      </c>
    </row>
    <row r="144" spans="1:3" x14ac:dyDescent="0.2">
      <c r="A144" s="4" t="s">
        <v>556</v>
      </c>
      <c r="B144" s="4" t="s">
        <v>357</v>
      </c>
      <c r="C144" s="13">
        <f ca="1">TODAY()-8047</f>
        <v>36561</v>
      </c>
    </row>
    <row r="145" spans="1:3" x14ac:dyDescent="0.2">
      <c r="A145" s="4" t="s">
        <v>557</v>
      </c>
      <c r="B145" s="4" t="s">
        <v>271</v>
      </c>
      <c r="C145" s="13">
        <f ca="1">TODAY()-3506</f>
        <v>41102</v>
      </c>
    </row>
    <row r="146" spans="1:3" x14ac:dyDescent="0.2">
      <c r="A146" s="4" t="s">
        <v>558</v>
      </c>
      <c r="B146" s="4" t="s">
        <v>384</v>
      </c>
      <c r="C146" s="13">
        <f ca="1">TODAY()-3516</f>
        <v>41092</v>
      </c>
    </row>
    <row r="147" spans="1:3" x14ac:dyDescent="0.2">
      <c r="A147" s="4" t="s">
        <v>559</v>
      </c>
      <c r="B147" s="4" t="s">
        <v>368</v>
      </c>
      <c r="C147" s="13">
        <f ca="1">TODAY()-3131</f>
        <v>41477</v>
      </c>
    </row>
    <row r="148" spans="1:3" x14ac:dyDescent="0.2">
      <c r="A148" s="4" t="s">
        <v>561</v>
      </c>
      <c r="B148" s="4" t="s">
        <v>560</v>
      </c>
      <c r="C148" s="13">
        <v>39579</v>
      </c>
    </row>
  </sheetData>
  <sortState ref="A2:C148">
    <sortCondition ref="B6"/>
  </sortState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1D5D0-3977-433C-8D0E-10D34A34168F}">
  <dimension ref="A1:I167"/>
  <sheetViews>
    <sheetView workbookViewId="0">
      <selection activeCell="O34" sqref="O34"/>
    </sheetView>
  </sheetViews>
  <sheetFormatPr defaultRowHeight="12" x14ac:dyDescent="0.2"/>
  <cols>
    <col min="1" max="3" width="25.83203125" customWidth="1"/>
  </cols>
  <sheetData>
    <row r="1" spans="1:9" x14ac:dyDescent="0.2">
      <c r="A1" s="7" t="s">
        <v>758</v>
      </c>
      <c r="B1" s="7" t="s">
        <v>759</v>
      </c>
      <c r="C1" s="7" t="s">
        <v>760</v>
      </c>
      <c r="D1" s="7" t="s">
        <v>761</v>
      </c>
      <c r="E1" s="7"/>
    </row>
    <row r="2" spans="1:9" ht="12" customHeight="1" x14ac:dyDescent="0.2">
      <c r="A2" t="s">
        <v>589</v>
      </c>
      <c r="B2" t="s">
        <v>590</v>
      </c>
      <c r="C2" t="s">
        <v>591</v>
      </c>
      <c r="D2" s="15">
        <v>0.1117066281</v>
      </c>
      <c r="E2" s="15"/>
      <c r="H2" s="16" t="s">
        <v>762</v>
      </c>
      <c r="I2" s="15">
        <v>0.11319444444444444</v>
      </c>
    </row>
    <row r="3" spans="1:9" ht="12.75" customHeight="1" x14ac:dyDescent="0.2">
      <c r="A3" t="s">
        <v>592</v>
      </c>
      <c r="B3" t="s">
        <v>593</v>
      </c>
      <c r="C3" t="s">
        <v>570</v>
      </c>
      <c r="D3" s="15">
        <v>9.4933093800000007E-2</v>
      </c>
      <c r="E3" s="15"/>
    </row>
    <row r="4" spans="1:9" ht="12" customHeight="1" x14ac:dyDescent="0.2">
      <c r="A4" t="s">
        <v>594</v>
      </c>
      <c r="B4" t="s">
        <v>595</v>
      </c>
      <c r="C4" t="s">
        <v>596</v>
      </c>
      <c r="D4" s="15">
        <v>0.1418101625</v>
      </c>
      <c r="E4" s="15"/>
    </row>
    <row r="5" spans="1:9" ht="12.75" customHeight="1" x14ac:dyDescent="0.2">
      <c r="A5" t="s">
        <v>597</v>
      </c>
      <c r="B5" t="s">
        <v>598</v>
      </c>
      <c r="C5" t="s">
        <v>599</v>
      </c>
      <c r="D5" s="15">
        <v>0.1085696939</v>
      </c>
      <c r="E5" s="15"/>
    </row>
    <row r="6" spans="1:9" ht="12" customHeight="1" x14ac:dyDescent="0.2">
      <c r="A6" t="s">
        <v>600</v>
      </c>
      <c r="B6" t="s">
        <v>601</v>
      </c>
      <c r="C6" t="s">
        <v>575</v>
      </c>
      <c r="D6" s="15">
        <v>0.13606334610000001</v>
      </c>
      <c r="E6" s="15"/>
      <c r="H6" s="1" t="s">
        <v>774</v>
      </c>
    </row>
    <row r="7" spans="1:9" ht="12.75" customHeight="1" x14ac:dyDescent="0.2">
      <c r="A7" t="s">
        <v>602</v>
      </c>
      <c r="B7" t="s">
        <v>603</v>
      </c>
      <c r="C7" t="s">
        <v>575</v>
      </c>
      <c r="D7" s="15">
        <v>9.5999880100000004E-2</v>
      </c>
      <c r="E7" s="15"/>
      <c r="H7" s="1" t="s">
        <v>775</v>
      </c>
    </row>
    <row r="8" spans="1:9" ht="12" customHeight="1" x14ac:dyDescent="0.2">
      <c r="A8" t="s">
        <v>604</v>
      </c>
      <c r="B8" t="s">
        <v>605</v>
      </c>
      <c r="C8" t="s">
        <v>576</v>
      </c>
      <c r="D8" s="15">
        <v>0.1213146933</v>
      </c>
      <c r="E8" s="15"/>
      <c r="H8" s="1" t="s">
        <v>776</v>
      </c>
    </row>
    <row r="9" spans="1:9" ht="12.75" customHeight="1" x14ac:dyDescent="0.2">
      <c r="A9" t="s">
        <v>606</v>
      </c>
      <c r="B9" t="s">
        <v>607</v>
      </c>
      <c r="C9" t="s">
        <v>576</v>
      </c>
      <c r="D9" s="15">
        <v>0.1174977329</v>
      </c>
      <c r="E9" s="15"/>
      <c r="H9" s="1" t="s">
        <v>777</v>
      </c>
    </row>
    <row r="10" spans="1:9" x14ac:dyDescent="0.2">
      <c r="A10" t="s">
        <v>608</v>
      </c>
      <c r="B10" t="s">
        <v>609</v>
      </c>
      <c r="C10" t="s">
        <v>575</v>
      </c>
      <c r="D10" s="15">
        <v>0.14559413909999999</v>
      </c>
      <c r="E10" s="15"/>
      <c r="H10" s="1" t="s">
        <v>778</v>
      </c>
    </row>
    <row r="11" spans="1:9" x14ac:dyDescent="0.2">
      <c r="A11" t="s">
        <v>610</v>
      </c>
      <c r="B11" t="s">
        <v>611</v>
      </c>
      <c r="C11" t="s">
        <v>581</v>
      </c>
      <c r="D11" s="15">
        <v>0.11887446929999999</v>
      </c>
      <c r="E11" s="15"/>
      <c r="H11" s="1" t="s">
        <v>779</v>
      </c>
    </row>
    <row r="12" spans="1:9" x14ac:dyDescent="0.2">
      <c r="A12" t="s">
        <v>612</v>
      </c>
      <c r="B12" t="s">
        <v>613</v>
      </c>
      <c r="C12" t="s">
        <v>576</v>
      </c>
      <c r="D12" s="15">
        <v>0.1164637109</v>
      </c>
      <c r="E12" s="15"/>
      <c r="H12" s="1" t="s">
        <v>780</v>
      </c>
    </row>
    <row r="13" spans="1:9" x14ac:dyDescent="0.2">
      <c r="A13" t="s">
        <v>614</v>
      </c>
      <c r="B13" t="s">
        <v>615</v>
      </c>
      <c r="C13" t="s">
        <v>581</v>
      </c>
      <c r="D13" s="15">
        <v>0.1349367688</v>
      </c>
      <c r="E13" s="15"/>
      <c r="H13" s="1" t="s">
        <v>781</v>
      </c>
    </row>
    <row r="14" spans="1:9" x14ac:dyDescent="0.2">
      <c r="A14" t="s">
        <v>616</v>
      </c>
      <c r="B14" t="s">
        <v>617</v>
      </c>
      <c r="C14" t="s">
        <v>575</v>
      </c>
      <c r="D14" s="15">
        <v>0.1298756817</v>
      </c>
      <c r="E14" s="15"/>
      <c r="H14" s="1" t="s">
        <v>783</v>
      </c>
    </row>
    <row r="15" spans="1:9" x14ac:dyDescent="0.2">
      <c r="A15" t="s">
        <v>618</v>
      </c>
      <c r="B15" t="s">
        <v>619</v>
      </c>
      <c r="C15" t="s">
        <v>576</v>
      </c>
      <c r="D15" s="15">
        <v>0.12875014370000001</v>
      </c>
      <c r="E15" s="15"/>
    </row>
    <row r="16" spans="1:9" x14ac:dyDescent="0.2">
      <c r="A16" t="s">
        <v>620</v>
      </c>
      <c r="B16" t="s">
        <v>621</v>
      </c>
      <c r="C16" t="s">
        <v>577</v>
      </c>
      <c r="D16" s="15">
        <v>0.1384075508</v>
      </c>
      <c r="E16" s="15"/>
    </row>
    <row r="17" spans="1:5" x14ac:dyDescent="0.2">
      <c r="A17" t="s">
        <v>622</v>
      </c>
      <c r="B17" t="s">
        <v>623</v>
      </c>
      <c r="C17" t="s">
        <v>578</v>
      </c>
      <c r="D17" s="15">
        <v>0.1163518492</v>
      </c>
      <c r="E17" s="15"/>
    </row>
    <row r="18" spans="1:5" x14ac:dyDescent="0.2">
      <c r="A18" t="s">
        <v>624</v>
      </c>
      <c r="B18" t="s">
        <v>625</v>
      </c>
      <c r="C18" t="s">
        <v>588</v>
      </c>
      <c r="D18" s="15">
        <v>0.1088336612</v>
      </c>
      <c r="E18" s="15"/>
    </row>
    <row r="19" spans="1:5" x14ac:dyDescent="0.2">
      <c r="A19" t="s">
        <v>626</v>
      </c>
      <c r="B19" t="s">
        <v>627</v>
      </c>
      <c r="C19" t="s">
        <v>584</v>
      </c>
      <c r="D19" s="15">
        <v>0.14456557380000001</v>
      </c>
      <c r="E19" s="15"/>
    </row>
    <row r="20" spans="1:5" x14ac:dyDescent="0.2">
      <c r="A20" t="s">
        <v>628</v>
      </c>
      <c r="B20" t="s">
        <v>629</v>
      </c>
      <c r="C20" t="s">
        <v>571</v>
      </c>
      <c r="D20" s="15">
        <v>0.106132095</v>
      </c>
      <c r="E20" s="15"/>
    </row>
    <row r="21" spans="1:5" x14ac:dyDescent="0.2">
      <c r="A21" t="s">
        <v>630</v>
      </c>
      <c r="B21" t="s">
        <v>631</v>
      </c>
      <c r="C21" t="s">
        <v>588</v>
      </c>
      <c r="D21" s="15">
        <v>0.1026972111</v>
      </c>
      <c r="E21" s="15"/>
    </row>
    <row r="22" spans="1:5" x14ac:dyDescent="0.2">
      <c r="A22" t="s">
        <v>632</v>
      </c>
      <c r="B22" t="s">
        <v>633</v>
      </c>
      <c r="C22" t="s">
        <v>587</v>
      </c>
      <c r="D22" s="15">
        <v>0.14050592840000001</v>
      </c>
      <c r="E22" s="15"/>
    </row>
    <row r="23" spans="1:5" x14ac:dyDescent="0.2">
      <c r="A23" t="s">
        <v>634</v>
      </c>
      <c r="B23" t="s">
        <v>635</v>
      </c>
      <c r="C23" t="s">
        <v>571</v>
      </c>
      <c r="D23" s="15">
        <v>9.5317828800000004E-2</v>
      </c>
      <c r="E23" s="15"/>
    </row>
    <row r="24" spans="1:5" x14ac:dyDescent="0.2">
      <c r="A24" t="s">
        <v>636</v>
      </c>
      <c r="B24" t="s">
        <v>637</v>
      </c>
      <c r="C24" t="s">
        <v>571</v>
      </c>
      <c r="D24" s="15">
        <v>0.1315379757</v>
      </c>
      <c r="E24" s="15"/>
    </row>
    <row r="25" spans="1:5" x14ac:dyDescent="0.2">
      <c r="A25" t="s">
        <v>638</v>
      </c>
      <c r="B25" t="s">
        <v>639</v>
      </c>
      <c r="C25" t="s">
        <v>571</v>
      </c>
      <c r="D25" s="15">
        <v>0.1404126436</v>
      </c>
      <c r="E25" s="15"/>
    </row>
    <row r="26" spans="1:5" x14ac:dyDescent="0.2">
      <c r="A26" t="s">
        <v>640</v>
      </c>
      <c r="B26" t="s">
        <v>641</v>
      </c>
      <c r="C26" t="s">
        <v>571</v>
      </c>
      <c r="D26" s="15">
        <v>9.8920693399999995E-2</v>
      </c>
      <c r="E26" s="15"/>
    </row>
    <row r="27" spans="1:5" x14ac:dyDescent="0.2">
      <c r="A27" t="s">
        <v>642</v>
      </c>
      <c r="B27" t="s">
        <v>643</v>
      </c>
      <c r="C27" t="s">
        <v>588</v>
      </c>
      <c r="D27" s="15">
        <v>9.9827237599999993E-2</v>
      </c>
      <c r="E27" s="15"/>
    </row>
    <row r="28" spans="1:5" x14ac:dyDescent="0.2">
      <c r="A28" t="s">
        <v>644</v>
      </c>
      <c r="B28" t="s">
        <v>645</v>
      </c>
      <c r="C28" t="s">
        <v>588</v>
      </c>
      <c r="D28" s="15">
        <v>0.12980969470000001</v>
      </c>
      <c r="E28" s="15"/>
    </row>
    <row r="29" spans="1:5" x14ac:dyDescent="0.2">
      <c r="A29" t="s">
        <v>646</v>
      </c>
      <c r="B29" t="s">
        <v>647</v>
      </c>
      <c r="C29" t="s">
        <v>571</v>
      </c>
      <c r="D29" s="15">
        <v>0.1015842227</v>
      </c>
      <c r="E29" s="15"/>
    </row>
    <row r="30" spans="1:5" x14ac:dyDescent="0.2">
      <c r="A30" t="s">
        <v>648</v>
      </c>
      <c r="B30" t="s">
        <v>649</v>
      </c>
      <c r="C30" t="s">
        <v>587</v>
      </c>
      <c r="D30" s="15">
        <v>0.13036693830000001</v>
      </c>
      <c r="E30" s="15"/>
    </row>
    <row r="31" spans="1:5" x14ac:dyDescent="0.2">
      <c r="A31" t="s">
        <v>650</v>
      </c>
      <c r="B31" t="s">
        <v>651</v>
      </c>
      <c r="C31" t="s">
        <v>588</v>
      </c>
      <c r="D31" s="15">
        <v>0.116237647</v>
      </c>
      <c r="E31" s="15"/>
    </row>
    <row r="32" spans="1:5" x14ac:dyDescent="0.2">
      <c r="A32" t="s">
        <v>652</v>
      </c>
      <c r="B32" t="s">
        <v>653</v>
      </c>
      <c r="C32" t="s">
        <v>587</v>
      </c>
      <c r="D32" s="15">
        <v>0.1318492738</v>
      </c>
      <c r="E32" s="15"/>
    </row>
    <row r="33" spans="1:5" x14ac:dyDescent="0.2">
      <c r="A33" t="s">
        <v>654</v>
      </c>
      <c r="B33" t="s">
        <v>655</v>
      </c>
      <c r="C33" t="s">
        <v>577</v>
      </c>
      <c r="D33" s="15">
        <v>0.10677295890000001</v>
      </c>
      <c r="E33" s="15"/>
    </row>
    <row r="34" spans="1:5" x14ac:dyDescent="0.2">
      <c r="A34" t="s">
        <v>656</v>
      </c>
      <c r="B34" t="s">
        <v>657</v>
      </c>
      <c r="C34" t="s">
        <v>577</v>
      </c>
      <c r="D34" s="15">
        <v>0.1150424084</v>
      </c>
      <c r="E34" s="15"/>
    </row>
    <row r="35" spans="1:5" x14ac:dyDescent="0.2">
      <c r="A35" t="s">
        <v>658</v>
      </c>
      <c r="B35" t="s">
        <v>659</v>
      </c>
      <c r="C35" t="s">
        <v>571</v>
      </c>
      <c r="D35" s="15">
        <v>0.1034720264</v>
      </c>
      <c r="E35" s="15"/>
    </row>
    <row r="36" spans="1:5" x14ac:dyDescent="0.2">
      <c r="A36" t="s">
        <v>660</v>
      </c>
      <c r="B36" t="s">
        <v>661</v>
      </c>
      <c r="C36" t="s">
        <v>587</v>
      </c>
      <c r="D36" s="15">
        <v>0.1167700064</v>
      </c>
      <c r="E36" s="15"/>
    </row>
    <row r="37" spans="1:5" x14ac:dyDescent="0.2">
      <c r="A37" t="s">
        <v>662</v>
      </c>
      <c r="B37" t="s">
        <v>663</v>
      </c>
      <c r="C37" t="s">
        <v>573</v>
      </c>
      <c r="D37" s="15">
        <v>0.13801559460000001</v>
      </c>
      <c r="E37" s="15"/>
    </row>
    <row r="38" spans="1:5" x14ac:dyDescent="0.2">
      <c r="A38" t="s">
        <v>664</v>
      </c>
      <c r="B38" t="s">
        <v>665</v>
      </c>
      <c r="C38" t="s">
        <v>573</v>
      </c>
      <c r="D38" s="15">
        <v>0.13774345760000001</v>
      </c>
      <c r="E38" s="15"/>
    </row>
    <row r="39" spans="1:5" x14ac:dyDescent="0.2">
      <c r="A39" t="s">
        <v>666</v>
      </c>
      <c r="B39" t="s">
        <v>667</v>
      </c>
      <c r="C39" t="s">
        <v>573</v>
      </c>
      <c r="D39" s="15">
        <v>9.96697364E-2</v>
      </c>
      <c r="E39" s="15"/>
    </row>
    <row r="40" spans="1:5" x14ac:dyDescent="0.2">
      <c r="A40" t="s">
        <v>668</v>
      </c>
      <c r="B40" t="s">
        <v>669</v>
      </c>
      <c r="C40" t="s">
        <v>573</v>
      </c>
      <c r="D40" s="15">
        <v>0.1253669345</v>
      </c>
      <c r="E40" s="15"/>
    </row>
    <row r="41" spans="1:5" x14ac:dyDescent="0.2">
      <c r="A41" t="s">
        <v>670</v>
      </c>
      <c r="B41" t="s">
        <v>671</v>
      </c>
      <c r="C41" t="s">
        <v>573</v>
      </c>
      <c r="D41" s="15">
        <v>9.8955640600000006E-2</v>
      </c>
      <c r="E41" s="15"/>
    </row>
    <row r="42" spans="1:5" x14ac:dyDescent="0.2">
      <c r="A42" t="s">
        <v>672</v>
      </c>
      <c r="B42" t="s">
        <v>673</v>
      </c>
      <c r="C42" t="s">
        <v>578</v>
      </c>
      <c r="D42" s="15">
        <v>0.1342048394</v>
      </c>
      <c r="E42" s="15"/>
    </row>
    <row r="43" spans="1:5" x14ac:dyDescent="0.2">
      <c r="A43" t="s">
        <v>674</v>
      </c>
      <c r="B43" t="s">
        <v>675</v>
      </c>
      <c r="C43" t="s">
        <v>587</v>
      </c>
      <c r="D43" s="15">
        <v>0.13544300409999999</v>
      </c>
      <c r="E43" s="15"/>
    </row>
    <row r="44" spans="1:5" x14ac:dyDescent="0.2">
      <c r="A44" t="s">
        <v>676</v>
      </c>
      <c r="B44" t="s">
        <v>677</v>
      </c>
      <c r="C44" t="s">
        <v>578</v>
      </c>
      <c r="D44" s="15">
        <v>0.1081301293</v>
      </c>
      <c r="E44" s="15"/>
    </row>
    <row r="45" spans="1:5" x14ac:dyDescent="0.2">
      <c r="A45" t="s">
        <v>678</v>
      </c>
      <c r="B45" t="s">
        <v>679</v>
      </c>
      <c r="C45" t="s">
        <v>588</v>
      </c>
      <c r="D45" s="15">
        <v>9.8959164299999999E-2</v>
      </c>
      <c r="E45" s="15"/>
    </row>
    <row r="46" spans="1:5" ht="12" customHeight="1" x14ac:dyDescent="0.2">
      <c r="A46" t="s">
        <v>680</v>
      </c>
      <c r="B46" t="s">
        <v>681</v>
      </c>
      <c r="C46" t="s">
        <v>577</v>
      </c>
      <c r="D46" s="15">
        <v>0.1419998596</v>
      </c>
      <c r="E46" s="15"/>
    </row>
    <row r="47" spans="1:5" ht="12.75" customHeight="1" x14ac:dyDescent="0.2">
      <c r="A47" t="s">
        <v>682</v>
      </c>
      <c r="B47" t="s">
        <v>683</v>
      </c>
      <c r="C47" t="s">
        <v>583</v>
      </c>
      <c r="D47" s="15">
        <v>9.8662878199999998E-2</v>
      </c>
      <c r="E47" s="15"/>
    </row>
    <row r="48" spans="1:5" ht="12" customHeight="1" x14ac:dyDescent="0.2">
      <c r="A48" t="s">
        <v>684</v>
      </c>
      <c r="B48" t="s">
        <v>685</v>
      </c>
      <c r="C48" t="s">
        <v>587</v>
      </c>
      <c r="D48" s="15">
        <v>0.1156610611</v>
      </c>
      <c r="E48" s="15"/>
    </row>
    <row r="49" spans="1:5" ht="12.75" customHeight="1" x14ac:dyDescent="0.2">
      <c r="A49" t="s">
        <v>686</v>
      </c>
      <c r="B49" t="s">
        <v>687</v>
      </c>
      <c r="C49" t="s">
        <v>587</v>
      </c>
      <c r="D49" s="15">
        <v>9.9834601600000003E-2</v>
      </c>
      <c r="E49" s="15"/>
    </row>
    <row r="50" spans="1:5" ht="12" customHeight="1" x14ac:dyDescent="0.2">
      <c r="A50" t="s">
        <v>688</v>
      </c>
      <c r="B50" t="s">
        <v>689</v>
      </c>
      <c r="C50" t="s">
        <v>578</v>
      </c>
      <c r="D50" s="15">
        <v>0.1148687972</v>
      </c>
      <c r="E50" s="15"/>
    </row>
    <row r="51" spans="1:5" ht="12.75" customHeight="1" x14ac:dyDescent="0.2">
      <c r="A51" t="s">
        <v>690</v>
      </c>
      <c r="B51" t="s">
        <v>691</v>
      </c>
      <c r="C51" t="s">
        <v>587</v>
      </c>
      <c r="D51" s="15">
        <v>0.1182739783</v>
      </c>
      <c r="E51" s="15"/>
    </row>
    <row r="52" spans="1:5" ht="12" customHeight="1" x14ac:dyDescent="0.2">
      <c r="A52" t="s">
        <v>692</v>
      </c>
      <c r="B52" t="s">
        <v>693</v>
      </c>
      <c r="C52" t="s">
        <v>572</v>
      </c>
      <c r="D52" s="15">
        <v>0.119416089</v>
      </c>
      <c r="E52" s="15"/>
    </row>
    <row r="53" spans="1:5" ht="12.75" customHeight="1" x14ac:dyDescent="0.2">
      <c r="A53" t="s">
        <v>694</v>
      </c>
      <c r="B53" t="s">
        <v>695</v>
      </c>
      <c r="C53" t="s">
        <v>572</v>
      </c>
      <c r="D53" s="15">
        <v>0.14436934339999999</v>
      </c>
      <c r="E53" s="15"/>
    </row>
    <row r="54" spans="1:5" ht="12" customHeight="1" x14ac:dyDescent="0.2">
      <c r="A54" t="s">
        <v>696</v>
      </c>
      <c r="B54" t="s">
        <v>697</v>
      </c>
      <c r="C54" t="s">
        <v>572</v>
      </c>
      <c r="D54" s="15">
        <v>0.104838902</v>
      </c>
      <c r="E54" s="15"/>
    </row>
    <row r="55" spans="1:5" ht="12.75" customHeight="1" x14ac:dyDescent="0.2">
      <c r="A55" t="s">
        <v>698</v>
      </c>
      <c r="B55" t="s">
        <v>699</v>
      </c>
      <c r="C55" t="s">
        <v>572</v>
      </c>
      <c r="D55" s="15">
        <v>0.1061066319</v>
      </c>
      <c r="E55" s="15"/>
    </row>
    <row r="56" spans="1:5" ht="12" customHeight="1" x14ac:dyDescent="0.2">
      <c r="A56" t="s">
        <v>700</v>
      </c>
      <c r="B56" t="s">
        <v>701</v>
      </c>
      <c r="C56" t="s">
        <v>572</v>
      </c>
      <c r="D56" s="15">
        <v>0.12827005399999999</v>
      </c>
      <c r="E56" s="15"/>
    </row>
    <row r="57" spans="1:5" ht="12.75" customHeight="1" x14ac:dyDescent="0.2">
      <c r="A57" t="s">
        <v>702</v>
      </c>
      <c r="B57" t="s">
        <v>703</v>
      </c>
      <c r="C57" t="s">
        <v>569</v>
      </c>
      <c r="D57" s="15">
        <v>0.1004828544</v>
      </c>
      <c r="E57" s="15"/>
    </row>
    <row r="58" spans="1:5" ht="12" customHeight="1" x14ac:dyDescent="0.2">
      <c r="A58" t="s">
        <v>704</v>
      </c>
      <c r="B58" t="s">
        <v>705</v>
      </c>
      <c r="C58" t="s">
        <v>569</v>
      </c>
      <c r="D58" s="15">
        <v>0.12661881680000001</v>
      </c>
      <c r="E58" s="15"/>
    </row>
    <row r="59" spans="1:5" ht="12.75" customHeight="1" x14ac:dyDescent="0.2">
      <c r="A59" t="s">
        <v>706</v>
      </c>
      <c r="B59" t="s">
        <v>757</v>
      </c>
      <c r="C59" t="s">
        <v>582</v>
      </c>
      <c r="D59" s="15">
        <v>0.125911312</v>
      </c>
      <c r="E59" s="15"/>
    </row>
    <row r="60" spans="1:5" ht="12" customHeight="1" x14ac:dyDescent="0.2">
      <c r="A60" t="s">
        <v>707</v>
      </c>
      <c r="B60" t="s">
        <v>708</v>
      </c>
      <c r="C60" t="s">
        <v>574</v>
      </c>
      <c r="D60" s="15">
        <v>0.1178543594</v>
      </c>
      <c r="E60" s="15"/>
    </row>
    <row r="61" spans="1:5" ht="12.75" customHeight="1" x14ac:dyDescent="0.2">
      <c r="A61" t="s">
        <v>709</v>
      </c>
      <c r="B61" t="s">
        <v>710</v>
      </c>
      <c r="C61" t="s">
        <v>574</v>
      </c>
      <c r="D61" s="15">
        <v>0.11702757749999999</v>
      </c>
      <c r="E61" s="15"/>
    </row>
    <row r="62" spans="1:5" ht="12" customHeight="1" x14ac:dyDescent="0.2">
      <c r="A62" t="s">
        <v>711</v>
      </c>
      <c r="B62" t="s">
        <v>712</v>
      </c>
      <c r="C62" t="s">
        <v>574</v>
      </c>
      <c r="D62" s="15">
        <v>0.13337149270000001</v>
      </c>
      <c r="E62" s="15"/>
    </row>
    <row r="63" spans="1:5" ht="12.75" customHeight="1" x14ac:dyDescent="0.2">
      <c r="A63" t="s">
        <v>713</v>
      </c>
      <c r="B63" t="s">
        <v>714</v>
      </c>
      <c r="C63" t="s">
        <v>569</v>
      </c>
      <c r="D63" s="15">
        <v>0.1295245179</v>
      </c>
      <c r="E63" s="15"/>
    </row>
    <row r="64" spans="1:5" ht="12" customHeight="1" x14ac:dyDescent="0.2">
      <c r="A64" t="s">
        <v>715</v>
      </c>
      <c r="B64" t="s">
        <v>716</v>
      </c>
      <c r="C64" t="s">
        <v>569</v>
      </c>
      <c r="D64" s="15">
        <v>0.1020575402</v>
      </c>
      <c r="E64" s="15"/>
    </row>
    <row r="65" spans="1:5" ht="12.75" customHeight="1" x14ac:dyDescent="0.2">
      <c r="A65" t="s">
        <v>717</v>
      </c>
      <c r="B65" t="s">
        <v>718</v>
      </c>
      <c r="C65" t="s">
        <v>569</v>
      </c>
      <c r="D65" s="15">
        <v>0.1153798971</v>
      </c>
      <c r="E65" s="15"/>
    </row>
    <row r="66" spans="1:5" ht="12" customHeight="1" x14ac:dyDescent="0.2">
      <c r="A66" t="s">
        <v>719</v>
      </c>
      <c r="B66" t="s">
        <v>720</v>
      </c>
      <c r="C66" t="s">
        <v>569</v>
      </c>
      <c r="D66" s="15">
        <v>0.13803085609999999</v>
      </c>
      <c r="E66" s="15"/>
    </row>
    <row r="67" spans="1:5" ht="12.75" customHeight="1" x14ac:dyDescent="0.2">
      <c r="A67" t="s">
        <v>721</v>
      </c>
      <c r="B67" t="s">
        <v>722</v>
      </c>
      <c r="C67" t="s">
        <v>574</v>
      </c>
      <c r="D67" s="15">
        <v>0.11938082699999999</v>
      </c>
      <c r="E67" s="15"/>
    </row>
    <row r="68" spans="1:5" ht="12" customHeight="1" x14ac:dyDescent="0.2">
      <c r="A68" t="s">
        <v>723</v>
      </c>
      <c r="B68" t="s">
        <v>724</v>
      </c>
      <c r="C68" t="s">
        <v>574</v>
      </c>
      <c r="D68" s="15">
        <v>0.1091481515</v>
      </c>
      <c r="E68" s="15"/>
    </row>
    <row r="69" spans="1:5" ht="12.75" customHeight="1" x14ac:dyDescent="0.2">
      <c r="A69" t="s">
        <v>725</v>
      </c>
      <c r="B69" t="s">
        <v>726</v>
      </c>
      <c r="C69" t="s">
        <v>569</v>
      </c>
      <c r="D69" s="15">
        <v>0.1329083056</v>
      </c>
      <c r="E69" s="15"/>
    </row>
    <row r="70" spans="1:5" ht="12" customHeight="1" x14ac:dyDescent="0.2">
      <c r="A70" t="s">
        <v>727</v>
      </c>
      <c r="B70" t="s">
        <v>728</v>
      </c>
      <c r="C70" t="s">
        <v>582</v>
      </c>
      <c r="D70" s="15">
        <v>0.10438310200000001</v>
      </c>
      <c r="E70" s="15"/>
    </row>
    <row r="71" spans="1:5" ht="12.75" customHeight="1" x14ac:dyDescent="0.2">
      <c r="A71" t="s">
        <v>729</v>
      </c>
      <c r="B71" t="s">
        <v>730</v>
      </c>
      <c r="C71" t="s">
        <v>586</v>
      </c>
      <c r="D71" s="15">
        <v>0.13153459209999999</v>
      </c>
      <c r="E71" s="15"/>
    </row>
    <row r="72" spans="1:5" ht="12" customHeight="1" x14ac:dyDescent="0.2">
      <c r="A72" t="s">
        <v>731</v>
      </c>
      <c r="B72" t="s">
        <v>732</v>
      </c>
      <c r="C72" t="s">
        <v>580</v>
      </c>
      <c r="D72" s="15">
        <v>9.9056941499999995E-2</v>
      </c>
      <c r="E72" s="15"/>
    </row>
    <row r="73" spans="1:5" ht="12.75" customHeight="1" x14ac:dyDescent="0.2">
      <c r="A73" t="s">
        <v>733</v>
      </c>
      <c r="B73" t="s">
        <v>734</v>
      </c>
      <c r="C73" t="s">
        <v>579</v>
      </c>
      <c r="D73" s="15">
        <v>0.1056050389</v>
      </c>
      <c r="E73" s="15"/>
    </row>
    <row r="74" spans="1:5" ht="12" customHeight="1" x14ac:dyDescent="0.2">
      <c r="A74" t="s">
        <v>735</v>
      </c>
      <c r="B74" t="s">
        <v>736</v>
      </c>
      <c r="C74" t="s">
        <v>579</v>
      </c>
      <c r="D74" s="15">
        <v>0.1330303773</v>
      </c>
      <c r="E74" s="15"/>
    </row>
    <row r="75" spans="1:5" ht="12.75" customHeight="1" x14ac:dyDescent="0.2">
      <c r="A75" t="s">
        <v>737</v>
      </c>
      <c r="B75" t="s">
        <v>738</v>
      </c>
      <c r="C75" t="s">
        <v>570</v>
      </c>
      <c r="D75" s="15">
        <v>0.1241860125</v>
      </c>
      <c r="E75" s="15"/>
    </row>
    <row r="76" spans="1:5" ht="12" customHeight="1" x14ac:dyDescent="0.2">
      <c r="A76" t="s">
        <v>739</v>
      </c>
      <c r="B76" t="s">
        <v>740</v>
      </c>
      <c r="C76" t="s">
        <v>570</v>
      </c>
      <c r="D76" s="15">
        <v>0.1082965867</v>
      </c>
      <c r="E76" s="15"/>
    </row>
    <row r="77" spans="1:5" ht="12.75" customHeight="1" x14ac:dyDescent="0.2">
      <c r="A77" t="s">
        <v>741</v>
      </c>
      <c r="B77" t="s">
        <v>742</v>
      </c>
      <c r="C77" t="s">
        <v>570</v>
      </c>
      <c r="D77" s="15">
        <v>0.13321999679999999</v>
      </c>
      <c r="E77" s="15"/>
    </row>
    <row r="78" spans="1:5" ht="12" customHeight="1" x14ac:dyDescent="0.2">
      <c r="A78" t="s">
        <v>743</v>
      </c>
      <c r="B78" t="s">
        <v>744</v>
      </c>
      <c r="C78" t="s">
        <v>570</v>
      </c>
      <c r="D78" s="15">
        <v>0.1151873281</v>
      </c>
      <c r="E78" s="15"/>
    </row>
    <row r="79" spans="1:5" ht="12.75" customHeight="1" x14ac:dyDescent="0.2">
      <c r="A79" t="s">
        <v>745</v>
      </c>
      <c r="B79" t="s">
        <v>746</v>
      </c>
      <c r="C79" t="s">
        <v>570</v>
      </c>
      <c r="D79" s="15">
        <v>0.13369045969999999</v>
      </c>
      <c r="E79" s="15"/>
    </row>
    <row r="80" spans="1:5" ht="12" customHeight="1" x14ac:dyDescent="0.2">
      <c r="A80" t="s">
        <v>747</v>
      </c>
      <c r="B80" t="s">
        <v>748</v>
      </c>
      <c r="C80" t="s">
        <v>570</v>
      </c>
      <c r="D80" s="15">
        <v>0.13197514900000001</v>
      </c>
      <c r="E80" s="15"/>
    </row>
    <row r="81" spans="1:5" ht="12.75" customHeight="1" x14ac:dyDescent="0.2">
      <c r="A81" t="s">
        <v>749</v>
      </c>
      <c r="B81" t="s">
        <v>750</v>
      </c>
      <c r="C81" t="s">
        <v>585</v>
      </c>
      <c r="D81" s="15">
        <v>0.14261061189999999</v>
      </c>
      <c r="E81" s="15"/>
    </row>
    <row r="82" spans="1:5" ht="12" customHeight="1" x14ac:dyDescent="0.2">
      <c r="A82" t="s">
        <v>751</v>
      </c>
      <c r="B82" t="s">
        <v>752</v>
      </c>
      <c r="C82" t="s">
        <v>570</v>
      </c>
      <c r="D82" s="15">
        <v>0.1063026158</v>
      </c>
      <c r="E82" s="15"/>
    </row>
    <row r="83" spans="1:5" ht="12.75" customHeight="1" x14ac:dyDescent="0.2">
      <c r="A83" t="s">
        <v>753</v>
      </c>
      <c r="B83" t="s">
        <v>754</v>
      </c>
      <c r="C83" t="s">
        <v>580</v>
      </c>
      <c r="D83" s="15">
        <v>0.1387109487</v>
      </c>
      <c r="E83" s="15"/>
    </row>
    <row r="84" spans="1:5" ht="12" customHeight="1" x14ac:dyDescent="0.2">
      <c r="A84" t="s">
        <v>755</v>
      </c>
      <c r="B84" t="s">
        <v>756</v>
      </c>
      <c r="C84" t="s">
        <v>579</v>
      </c>
      <c r="D84" s="15">
        <v>0.13831191600000001</v>
      </c>
      <c r="E84" s="15"/>
    </row>
    <row r="85" spans="1:5" ht="12.75" customHeight="1" x14ac:dyDescent="0.2"/>
    <row r="86" spans="1:5" ht="12" customHeight="1" x14ac:dyDescent="0.2"/>
    <row r="87" spans="1:5" ht="12.75" customHeight="1" x14ac:dyDescent="0.2"/>
    <row r="88" spans="1:5" ht="12" customHeight="1" x14ac:dyDescent="0.2"/>
    <row r="89" spans="1:5" ht="12.75" customHeight="1" x14ac:dyDescent="0.2"/>
    <row r="90" spans="1:5" ht="12" customHeight="1" x14ac:dyDescent="0.2"/>
    <row r="91" spans="1:5" ht="12.75" customHeight="1" x14ac:dyDescent="0.2"/>
    <row r="92" spans="1:5" ht="12" customHeight="1" x14ac:dyDescent="0.2"/>
    <row r="93" spans="1:5" ht="12.75" customHeight="1" x14ac:dyDescent="0.2"/>
    <row r="94" spans="1:5" ht="12" customHeight="1" x14ac:dyDescent="0.2"/>
    <row r="95" spans="1:5" ht="12.75" customHeight="1" x14ac:dyDescent="0.2"/>
    <row r="96" spans="1:5" ht="12" customHeight="1" x14ac:dyDescent="0.2"/>
    <row r="97" ht="12.75" customHeight="1" x14ac:dyDescent="0.2"/>
    <row r="98" ht="12" customHeight="1" x14ac:dyDescent="0.2"/>
    <row r="99" ht="12.75" customHeight="1" x14ac:dyDescent="0.2"/>
    <row r="100" ht="12" customHeight="1" x14ac:dyDescent="0.2"/>
    <row r="101" ht="12.75" customHeight="1" x14ac:dyDescent="0.2"/>
    <row r="102" ht="12" customHeight="1" x14ac:dyDescent="0.2"/>
    <row r="103" ht="12.75" customHeight="1" x14ac:dyDescent="0.2"/>
    <row r="104" ht="12" customHeight="1" x14ac:dyDescent="0.2"/>
    <row r="105" ht="12.75" customHeight="1" x14ac:dyDescent="0.2"/>
    <row r="106" ht="12" customHeight="1" x14ac:dyDescent="0.2"/>
    <row r="107" ht="12.75" customHeight="1" x14ac:dyDescent="0.2"/>
    <row r="108" ht="12" customHeight="1" x14ac:dyDescent="0.2"/>
    <row r="109" ht="12.75" customHeight="1" x14ac:dyDescent="0.2"/>
    <row r="110" ht="12" customHeight="1" x14ac:dyDescent="0.2"/>
    <row r="111" ht="12.75" customHeight="1" x14ac:dyDescent="0.2"/>
    <row r="112" ht="12" customHeight="1" x14ac:dyDescent="0.2"/>
    <row r="113" ht="12.75" customHeight="1" x14ac:dyDescent="0.2"/>
    <row r="114" ht="12" customHeight="1" x14ac:dyDescent="0.2"/>
    <row r="115" ht="12.75" customHeight="1" x14ac:dyDescent="0.2"/>
    <row r="116" ht="12" customHeight="1" x14ac:dyDescent="0.2"/>
    <row r="117" ht="12.75" customHeight="1" x14ac:dyDescent="0.2"/>
    <row r="118" ht="12" customHeight="1" x14ac:dyDescent="0.2"/>
    <row r="119" ht="12.75" customHeight="1" x14ac:dyDescent="0.2"/>
    <row r="120" ht="12" customHeight="1" x14ac:dyDescent="0.2"/>
    <row r="121" ht="12.75" customHeight="1" x14ac:dyDescent="0.2"/>
    <row r="122" ht="12" customHeight="1" x14ac:dyDescent="0.2"/>
    <row r="123" ht="12.75" customHeight="1" x14ac:dyDescent="0.2"/>
    <row r="124" ht="12" customHeight="1" x14ac:dyDescent="0.2"/>
    <row r="125" ht="12.75" customHeight="1" x14ac:dyDescent="0.2"/>
    <row r="126" ht="12" customHeight="1" x14ac:dyDescent="0.2"/>
    <row r="127" ht="12.75" customHeight="1" x14ac:dyDescent="0.2"/>
    <row r="128" ht="12" customHeight="1" x14ac:dyDescent="0.2"/>
    <row r="129" ht="12.75" customHeight="1" x14ac:dyDescent="0.2"/>
    <row r="130" ht="12" customHeight="1" x14ac:dyDescent="0.2"/>
    <row r="131" ht="12.75" customHeight="1" x14ac:dyDescent="0.2"/>
    <row r="132" ht="12" customHeight="1" x14ac:dyDescent="0.2"/>
    <row r="133" ht="12.75" customHeight="1" x14ac:dyDescent="0.2"/>
    <row r="134" ht="12" customHeight="1" x14ac:dyDescent="0.2"/>
    <row r="135" ht="12.75" customHeight="1" x14ac:dyDescent="0.2"/>
    <row r="136" ht="12" customHeight="1" x14ac:dyDescent="0.2"/>
    <row r="137" ht="12.75" customHeight="1" x14ac:dyDescent="0.2"/>
    <row r="140" ht="12" customHeight="1" x14ac:dyDescent="0.2"/>
    <row r="141" ht="12.75" customHeight="1" x14ac:dyDescent="0.2"/>
    <row r="142" ht="12" customHeight="1" x14ac:dyDescent="0.2"/>
    <row r="143" ht="12.75" customHeight="1" x14ac:dyDescent="0.2"/>
    <row r="144" ht="12" customHeight="1" x14ac:dyDescent="0.2"/>
    <row r="145" ht="12.75" customHeight="1" x14ac:dyDescent="0.2"/>
    <row r="146" ht="12" customHeight="1" x14ac:dyDescent="0.2"/>
    <row r="147" ht="12.75" customHeight="1" x14ac:dyDescent="0.2"/>
    <row r="148" ht="12" customHeight="1" x14ac:dyDescent="0.2"/>
    <row r="149" ht="12.75" customHeight="1" x14ac:dyDescent="0.2"/>
    <row r="150" ht="12" customHeight="1" x14ac:dyDescent="0.2"/>
    <row r="151" ht="12.75" customHeight="1" x14ac:dyDescent="0.2"/>
    <row r="152" ht="12" customHeight="1" x14ac:dyDescent="0.2"/>
    <row r="153" ht="12.75" customHeight="1" x14ac:dyDescent="0.2"/>
    <row r="154" ht="12" customHeight="1" x14ac:dyDescent="0.2"/>
    <row r="155" ht="12.75" customHeight="1" x14ac:dyDescent="0.2"/>
    <row r="156" ht="12" customHeight="1" x14ac:dyDescent="0.2"/>
    <row r="157" ht="12.75" customHeight="1" x14ac:dyDescent="0.2"/>
    <row r="158" ht="12" customHeight="1" x14ac:dyDescent="0.2"/>
    <row r="159" ht="12.75" customHeight="1" x14ac:dyDescent="0.2"/>
    <row r="160" ht="12" customHeight="1" x14ac:dyDescent="0.2"/>
    <row r="161" ht="12.75" customHeight="1" x14ac:dyDescent="0.2"/>
    <row r="162" ht="12" customHeight="1" x14ac:dyDescent="0.2"/>
    <row r="163" ht="12.75" customHeight="1" x14ac:dyDescent="0.2"/>
    <row r="164" ht="12" customHeight="1" x14ac:dyDescent="0.2"/>
    <row r="165" ht="12.75" customHeight="1" x14ac:dyDescent="0.2"/>
    <row r="166" ht="12" customHeight="1" x14ac:dyDescent="0.2"/>
    <row r="167" ht="12.75" customHeight="1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eladások</vt:lpstr>
      <vt:lpstr>kórházak</vt:lpstr>
      <vt:lpstr>változás</vt:lpstr>
      <vt:lpstr>jubileum</vt:lpstr>
      <vt:lpstr>szintidő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Margitfalvi Árpád</dc:creator>
  <cp:lastModifiedBy>Margitfalvi Árpád</cp:lastModifiedBy>
  <dcterms:created xsi:type="dcterms:W3CDTF">2022-02-11T09:07:45Z</dcterms:created>
  <dcterms:modified xsi:type="dcterms:W3CDTF">2022-02-16T09:12:16Z</dcterms:modified>
</cp:coreProperties>
</file>