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xr:revisionPtr revIDLastSave="0" documentId="13_ncr:1_{46A6FB4D-2D01-4802-A985-0F81EE3AE5F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naptári dátumegységek" sheetId="13" r:id="rId1"/>
    <sheet name="dátumegység periódusok" sheetId="14" r:id="rId2"/>
    <sheet name="fizetés" sheetId="10" r:id="rId3"/>
    <sheet name="börtön" sheetId="1" r:id="rId4"/>
    <sheet name="lekötés" sheetId="6" r:id="rId5"/>
    <sheet name="módosított határidő" sheetId="7" r:id="rId6"/>
    <sheet name="kezdés" sheetId="8" r:id="rId7"/>
    <sheet name="munka" sheetId="9" r:id="rId8"/>
    <sheet name="távozás" sheetId="11" r:id="rId9"/>
    <sheet name="hűség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4" l="1"/>
  <c r="C2" i="14"/>
  <c r="B3" i="14"/>
  <c r="C3" i="14"/>
  <c r="B4" i="14"/>
  <c r="C4" i="14"/>
  <c r="B5" i="14"/>
  <c r="C5" i="14"/>
  <c r="B6" i="14"/>
  <c r="C6" i="14"/>
  <c r="B7" i="14"/>
  <c r="C7" i="14"/>
  <c r="B8" i="14"/>
  <c r="C8" i="14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B21" i="14"/>
  <c r="C21" i="14"/>
  <c r="B22" i="14"/>
  <c r="C22" i="14"/>
  <c r="B23" i="14"/>
  <c r="C23" i="14"/>
  <c r="B24" i="14"/>
  <c r="C24" i="14"/>
  <c r="B25" i="14"/>
  <c r="C25" i="14"/>
  <c r="B26" i="14"/>
  <c r="C26" i="14"/>
  <c r="B27" i="14"/>
  <c r="C27" i="14"/>
  <c r="B28" i="14"/>
  <c r="C28" i="14"/>
  <c r="B29" i="14"/>
  <c r="C29" i="14"/>
  <c r="B30" i="14"/>
  <c r="C30" i="14"/>
  <c r="B31" i="14"/>
  <c r="C31" i="14"/>
  <c r="B32" i="14"/>
  <c r="C32" i="14"/>
  <c r="B33" i="14"/>
  <c r="C33" i="14"/>
  <c r="B34" i="14"/>
  <c r="C34" i="14"/>
  <c r="B35" i="14"/>
  <c r="C35" i="14"/>
  <c r="B36" i="14"/>
  <c r="C36" i="14"/>
  <c r="B37" i="14"/>
  <c r="C37" i="14"/>
  <c r="B38" i="14"/>
  <c r="C38" i="14"/>
  <c r="B39" i="14"/>
  <c r="C39" i="14"/>
  <c r="B40" i="14"/>
  <c r="C40" i="14"/>
  <c r="B41" i="14"/>
  <c r="C41" i="14"/>
  <c r="B42" i="14"/>
  <c r="C42" i="14"/>
  <c r="B43" i="14"/>
  <c r="C43" i="14"/>
  <c r="B44" i="14"/>
  <c r="C44" i="14"/>
  <c r="B45" i="14"/>
  <c r="C45" i="14"/>
  <c r="B46" i="14"/>
  <c r="C46" i="14"/>
  <c r="B47" i="14"/>
  <c r="C47" i="14"/>
  <c r="B48" i="14"/>
  <c r="C48" i="14"/>
  <c r="B49" i="14"/>
  <c r="C49" i="14"/>
  <c r="B50" i="14"/>
  <c r="C50" i="14"/>
  <c r="B51" i="14"/>
  <c r="C51" i="14"/>
  <c r="B52" i="14"/>
  <c r="C52" i="14"/>
  <c r="B53" i="14"/>
  <c r="C53" i="14"/>
  <c r="B54" i="14"/>
  <c r="C54" i="14"/>
  <c r="B55" i="14"/>
  <c r="C55" i="14"/>
  <c r="B56" i="14"/>
  <c r="C56" i="14"/>
  <c r="B57" i="14"/>
  <c r="C57" i="14"/>
  <c r="B58" i="14"/>
  <c r="C58" i="14"/>
  <c r="B59" i="14"/>
  <c r="C59" i="14"/>
  <c r="B60" i="14"/>
  <c r="C60" i="14"/>
  <c r="B61" i="14"/>
  <c r="C61" i="14"/>
  <c r="B62" i="14"/>
  <c r="C62" i="14"/>
  <c r="B63" i="14"/>
  <c r="C63" i="14"/>
  <c r="B64" i="14"/>
  <c r="C64" i="14"/>
  <c r="B65" i="14"/>
  <c r="C65" i="14"/>
  <c r="B66" i="14"/>
  <c r="C66" i="14"/>
  <c r="B67" i="14"/>
  <c r="C67" i="14"/>
  <c r="B68" i="14"/>
  <c r="C68" i="14"/>
  <c r="B69" i="14"/>
  <c r="C69" i="14"/>
  <c r="B70" i="14"/>
  <c r="C70" i="14"/>
  <c r="B71" i="14"/>
  <c r="C71" i="14"/>
  <c r="B72" i="14"/>
  <c r="C72" i="14"/>
  <c r="B73" i="14"/>
  <c r="C73" i="14"/>
  <c r="B74" i="14"/>
  <c r="C74" i="14"/>
  <c r="B75" i="14"/>
  <c r="C75" i="14"/>
  <c r="B76" i="14"/>
  <c r="C76" i="14"/>
  <c r="B77" i="14"/>
  <c r="C77" i="14"/>
  <c r="B78" i="14"/>
  <c r="C78" i="14"/>
  <c r="B79" i="14"/>
  <c r="C79" i="14"/>
  <c r="B80" i="14"/>
  <c r="C80" i="14"/>
  <c r="B81" i="14"/>
  <c r="C81" i="14"/>
  <c r="B82" i="14"/>
  <c r="C82" i="14"/>
  <c r="B83" i="14"/>
  <c r="C83" i="14"/>
  <c r="B84" i="14"/>
  <c r="C84" i="14"/>
  <c r="B85" i="14"/>
  <c r="C85" i="14"/>
  <c r="B86" i="14"/>
  <c r="C86" i="14"/>
  <c r="B87" i="14"/>
  <c r="C87" i="14"/>
  <c r="B88" i="14"/>
  <c r="C88" i="14"/>
  <c r="B89" i="14"/>
  <c r="C89" i="14"/>
  <c r="B90" i="14"/>
  <c r="C90" i="14"/>
  <c r="B91" i="14"/>
  <c r="C91" i="14"/>
  <c r="B92" i="14"/>
  <c r="C92" i="14"/>
  <c r="B93" i="14"/>
  <c r="C93" i="14"/>
  <c r="B94" i="14"/>
  <c r="C94" i="14"/>
  <c r="B95" i="14"/>
  <c r="C95" i="14"/>
  <c r="B96" i="14"/>
  <c r="C96" i="14"/>
  <c r="B97" i="14"/>
  <c r="C97" i="14"/>
  <c r="B98" i="14"/>
  <c r="C98" i="14"/>
  <c r="B99" i="14"/>
  <c r="C99" i="14"/>
  <c r="B100" i="14"/>
  <c r="C100" i="14"/>
  <c r="B101" i="14"/>
  <c r="C101" i="14"/>
  <c r="B102" i="14"/>
  <c r="C102" i="14"/>
  <c r="B103" i="14"/>
  <c r="C103" i="14"/>
  <c r="B104" i="14"/>
  <c r="C104" i="14"/>
  <c r="B105" i="14"/>
  <c r="C105" i="14"/>
  <c r="B106" i="14"/>
  <c r="C106" i="14"/>
  <c r="B107" i="14"/>
  <c r="C107" i="14"/>
  <c r="B108" i="14"/>
  <c r="C108" i="14"/>
  <c r="B109" i="14"/>
  <c r="C109" i="14"/>
  <c r="B110" i="14"/>
  <c r="C110" i="14"/>
  <c r="B111" i="14"/>
  <c r="C111" i="14"/>
  <c r="B112" i="14"/>
  <c r="C112" i="14"/>
  <c r="B113" i="14"/>
  <c r="C113" i="14"/>
  <c r="B114" i="14"/>
  <c r="C114" i="14"/>
  <c r="B115" i="14"/>
  <c r="C115" i="14"/>
  <c r="B116" i="14"/>
  <c r="C116" i="14"/>
  <c r="B117" i="14"/>
  <c r="C117" i="14"/>
  <c r="B118" i="14"/>
  <c r="C118" i="14"/>
  <c r="B119" i="14"/>
  <c r="C119" i="14"/>
  <c r="B120" i="14"/>
  <c r="C120" i="14"/>
  <c r="B121" i="14"/>
  <c r="C121" i="14"/>
  <c r="B122" i="14"/>
  <c r="C122" i="14"/>
  <c r="B123" i="14"/>
  <c r="C123" i="14"/>
  <c r="B124" i="14"/>
  <c r="C124" i="14"/>
  <c r="B125" i="14"/>
  <c r="C125" i="14"/>
  <c r="B126" i="14"/>
  <c r="C126" i="14"/>
  <c r="B127" i="14"/>
  <c r="C127" i="14"/>
  <c r="B128" i="14"/>
  <c r="C128" i="14"/>
  <c r="B129" i="14"/>
  <c r="C129" i="14"/>
  <c r="B130" i="14"/>
  <c r="C130" i="14"/>
  <c r="B131" i="14"/>
  <c r="C131" i="14"/>
  <c r="B132" i="14"/>
  <c r="C132" i="14"/>
  <c r="B133" i="14"/>
  <c r="C133" i="14"/>
  <c r="B134" i="14"/>
  <c r="C134" i="14"/>
  <c r="B135" i="14"/>
  <c r="C135" i="14"/>
  <c r="B136" i="14"/>
  <c r="C136" i="14"/>
  <c r="B137" i="14"/>
  <c r="C137" i="14"/>
  <c r="B138" i="14"/>
  <c r="C138" i="14"/>
  <c r="B139" i="14"/>
  <c r="C139" i="14"/>
  <c r="B140" i="14"/>
  <c r="C140" i="14"/>
  <c r="B141" i="14"/>
  <c r="C141" i="14"/>
  <c r="B142" i="14"/>
  <c r="C142" i="14"/>
  <c r="B143" i="14"/>
  <c r="C143" i="14"/>
  <c r="B144" i="14"/>
  <c r="C144" i="14"/>
  <c r="B145" i="14"/>
  <c r="C145" i="14"/>
  <c r="B146" i="14"/>
  <c r="C146" i="14"/>
  <c r="B147" i="14"/>
  <c r="C147" i="14"/>
  <c r="B148" i="14"/>
  <c r="C148" i="14"/>
  <c r="B149" i="14"/>
  <c r="C149" i="14"/>
  <c r="B150" i="14"/>
  <c r="C150" i="14"/>
  <c r="B151" i="14"/>
  <c r="C151" i="14"/>
  <c r="B152" i="14"/>
  <c r="C152" i="14"/>
  <c r="B153" i="14"/>
  <c r="C153" i="14"/>
  <c r="B154" i="14"/>
  <c r="C154" i="14"/>
  <c r="B155" i="14"/>
  <c r="C155" i="14"/>
  <c r="B156" i="14"/>
  <c r="C156" i="14"/>
  <c r="B157" i="14"/>
  <c r="C157" i="14"/>
  <c r="B158" i="14"/>
  <c r="C158" i="14"/>
  <c r="B159" i="14"/>
  <c r="C159" i="14"/>
  <c r="B160" i="14"/>
  <c r="C160" i="14"/>
  <c r="B161" i="14"/>
  <c r="C161" i="14"/>
  <c r="B162" i="14"/>
  <c r="C162" i="14"/>
  <c r="B163" i="14"/>
  <c r="C163" i="14"/>
  <c r="B164" i="14"/>
  <c r="C164" i="14"/>
  <c r="B165" i="14"/>
  <c r="C165" i="14"/>
  <c r="B166" i="14"/>
  <c r="C166" i="14"/>
  <c r="B167" i="14"/>
  <c r="C167" i="14"/>
  <c r="B168" i="14"/>
  <c r="C168" i="14"/>
  <c r="B169" i="14"/>
  <c r="C169" i="14"/>
  <c r="B170" i="14"/>
  <c r="C170" i="14"/>
  <c r="B171" i="14"/>
  <c r="C171" i="14"/>
  <c r="B172" i="14"/>
  <c r="C172" i="14"/>
  <c r="B173" i="14"/>
  <c r="C173" i="14"/>
  <c r="B174" i="14"/>
  <c r="C174" i="14"/>
  <c r="B175" i="14"/>
  <c r="C175" i="14"/>
  <c r="B176" i="14"/>
  <c r="C176" i="14"/>
  <c r="B177" i="14"/>
  <c r="C177" i="14"/>
  <c r="B178" i="14"/>
  <c r="C178" i="14"/>
  <c r="B179" i="14"/>
  <c r="C179" i="14"/>
  <c r="B180" i="14"/>
  <c r="C180" i="14"/>
  <c r="B181" i="14"/>
  <c r="C181" i="14"/>
  <c r="B182" i="14"/>
  <c r="C182" i="14"/>
  <c r="B183" i="14"/>
  <c r="C183" i="14"/>
  <c r="B184" i="14"/>
  <c r="C184" i="14"/>
  <c r="B185" i="14"/>
  <c r="C185" i="14"/>
  <c r="B186" i="14"/>
  <c r="C186" i="14"/>
  <c r="B187" i="14"/>
  <c r="C187" i="14"/>
  <c r="B188" i="14"/>
  <c r="C188" i="14"/>
  <c r="B189" i="14"/>
  <c r="C189" i="14"/>
  <c r="B190" i="14"/>
  <c r="C190" i="14"/>
  <c r="B191" i="14"/>
  <c r="C191" i="14"/>
  <c r="B192" i="14"/>
  <c r="C192" i="14"/>
  <c r="B193" i="14"/>
  <c r="C193" i="14"/>
  <c r="B194" i="14"/>
  <c r="C194" i="14"/>
  <c r="B195" i="14"/>
  <c r="C195" i="14"/>
  <c r="B196" i="14"/>
  <c r="C196" i="14"/>
  <c r="B197" i="14"/>
  <c r="C197" i="14"/>
  <c r="B198" i="14"/>
  <c r="C198" i="14"/>
  <c r="B199" i="14"/>
  <c r="C199" i="14"/>
  <c r="B200" i="14"/>
  <c r="C200" i="14"/>
  <c r="B201" i="14"/>
  <c r="C201" i="14"/>
  <c r="B202" i="14"/>
  <c r="C202" i="14"/>
  <c r="B203" i="14"/>
  <c r="C203" i="14"/>
  <c r="B204" i="14"/>
  <c r="C204" i="14"/>
  <c r="B205" i="14"/>
  <c r="C205" i="14"/>
  <c r="B206" i="14"/>
  <c r="C206" i="14"/>
  <c r="B207" i="14"/>
  <c r="C207" i="14"/>
  <c r="B208" i="14"/>
  <c r="C208" i="14"/>
  <c r="B209" i="14"/>
  <c r="C209" i="14"/>
  <c r="B210" i="14"/>
  <c r="C210" i="14"/>
  <c r="B2" i="13"/>
  <c r="C2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B21" i="13"/>
  <c r="C21" i="13"/>
  <c r="B22" i="13"/>
  <c r="C22" i="13"/>
  <c r="B23" i="13"/>
  <c r="C23" i="13"/>
  <c r="B24" i="13"/>
  <c r="C24" i="13"/>
  <c r="B25" i="13"/>
  <c r="C25" i="13"/>
  <c r="B26" i="13"/>
  <c r="C26" i="13"/>
  <c r="B27" i="13"/>
  <c r="C27" i="13"/>
  <c r="B28" i="13"/>
  <c r="C28" i="13"/>
  <c r="B29" i="13"/>
  <c r="C29" i="13"/>
  <c r="B30" i="13"/>
  <c r="C30" i="13"/>
  <c r="B31" i="13"/>
  <c r="C31" i="13"/>
  <c r="B32" i="13"/>
  <c r="C32" i="13"/>
  <c r="B33" i="13"/>
  <c r="C33" i="13"/>
  <c r="B34" i="13"/>
  <c r="C34" i="13"/>
  <c r="B35" i="13"/>
  <c r="C35" i="13"/>
  <c r="B36" i="13"/>
  <c r="C36" i="13"/>
  <c r="B37" i="13"/>
  <c r="C37" i="13"/>
  <c r="B38" i="13"/>
  <c r="C38" i="13"/>
  <c r="B39" i="13"/>
  <c r="C39" i="13"/>
  <c r="B40" i="13"/>
  <c r="C40" i="13"/>
  <c r="B41" i="13"/>
  <c r="C41" i="13"/>
  <c r="B42" i="13"/>
  <c r="C42" i="13"/>
  <c r="B43" i="13"/>
  <c r="C43" i="13"/>
  <c r="B44" i="13"/>
  <c r="C44" i="13"/>
  <c r="B45" i="13"/>
  <c r="C45" i="13"/>
  <c r="B46" i="13"/>
  <c r="C46" i="13"/>
  <c r="B47" i="13"/>
  <c r="C47" i="13"/>
  <c r="B48" i="13"/>
  <c r="C48" i="13"/>
  <c r="B49" i="13"/>
  <c r="C49" i="13"/>
  <c r="B50" i="13"/>
  <c r="C50" i="13"/>
  <c r="B51" i="13"/>
  <c r="C51" i="13"/>
  <c r="B52" i="13"/>
  <c r="C52" i="13"/>
  <c r="B53" i="13"/>
  <c r="C53" i="13"/>
  <c r="B54" i="13"/>
  <c r="C54" i="13"/>
  <c r="B55" i="13"/>
  <c r="C55" i="13"/>
  <c r="B56" i="13"/>
  <c r="C56" i="13"/>
  <c r="B57" i="13"/>
  <c r="C57" i="13"/>
  <c r="B58" i="13"/>
  <c r="C58" i="13"/>
  <c r="B59" i="13"/>
  <c r="C59" i="13"/>
  <c r="B60" i="13"/>
  <c r="C60" i="13"/>
  <c r="B61" i="13"/>
  <c r="C61" i="13"/>
  <c r="B62" i="13"/>
  <c r="C62" i="13"/>
  <c r="B63" i="13"/>
  <c r="C63" i="13"/>
  <c r="B64" i="13"/>
  <c r="C64" i="13"/>
  <c r="B65" i="13"/>
  <c r="C65" i="13"/>
  <c r="B66" i="13"/>
  <c r="C66" i="13"/>
  <c r="B67" i="13"/>
  <c r="C67" i="13"/>
  <c r="B68" i="13"/>
  <c r="C68" i="13"/>
  <c r="B69" i="13"/>
  <c r="C69" i="13"/>
  <c r="B70" i="13"/>
  <c r="C70" i="13"/>
  <c r="B71" i="13"/>
  <c r="C71" i="13"/>
  <c r="B72" i="13"/>
  <c r="C72" i="13"/>
  <c r="B73" i="13"/>
  <c r="C73" i="13"/>
  <c r="B74" i="13"/>
  <c r="C74" i="13"/>
  <c r="B75" i="13"/>
  <c r="C75" i="13"/>
  <c r="B76" i="13"/>
  <c r="C76" i="13"/>
  <c r="B77" i="13"/>
  <c r="C77" i="13"/>
  <c r="B78" i="13"/>
  <c r="C78" i="13"/>
  <c r="B79" i="13"/>
  <c r="C79" i="13"/>
  <c r="B80" i="13"/>
  <c r="C80" i="13"/>
  <c r="B81" i="13"/>
  <c r="C81" i="13"/>
  <c r="B82" i="13"/>
  <c r="C82" i="13"/>
  <c r="B83" i="13"/>
  <c r="C83" i="13"/>
  <c r="B84" i="13"/>
  <c r="C84" i="13"/>
  <c r="B85" i="13"/>
  <c r="C85" i="13"/>
  <c r="B86" i="13"/>
  <c r="C86" i="13"/>
  <c r="B87" i="13"/>
  <c r="C87" i="13"/>
  <c r="B88" i="13"/>
  <c r="C88" i="13"/>
  <c r="B89" i="13"/>
  <c r="C89" i="13"/>
  <c r="B90" i="13"/>
  <c r="C90" i="13"/>
  <c r="B91" i="13"/>
  <c r="C91" i="13"/>
  <c r="B92" i="13"/>
  <c r="C92" i="13"/>
  <c r="B93" i="13"/>
  <c r="C93" i="13"/>
  <c r="B94" i="13"/>
  <c r="C94" i="13"/>
  <c r="B95" i="13"/>
  <c r="C95" i="13"/>
  <c r="B96" i="13"/>
  <c r="C96" i="13"/>
  <c r="B97" i="13"/>
  <c r="C97" i="13"/>
  <c r="B98" i="13"/>
  <c r="C98" i="13"/>
  <c r="B99" i="13"/>
  <c r="C99" i="13"/>
  <c r="B100" i="13"/>
  <c r="C100" i="13"/>
  <c r="B101" i="13"/>
  <c r="C101" i="13"/>
  <c r="B102" i="13"/>
  <c r="C102" i="13"/>
  <c r="B103" i="13"/>
  <c r="C103" i="13"/>
  <c r="B104" i="13"/>
  <c r="C104" i="13"/>
  <c r="B105" i="13"/>
  <c r="C105" i="13"/>
  <c r="B106" i="13"/>
  <c r="C106" i="13"/>
  <c r="B107" i="13"/>
  <c r="C107" i="13"/>
  <c r="B108" i="13"/>
  <c r="C108" i="13"/>
  <c r="B109" i="13"/>
  <c r="C109" i="13"/>
  <c r="B110" i="13"/>
  <c r="C110" i="13"/>
  <c r="B111" i="13"/>
  <c r="C111" i="13"/>
  <c r="B112" i="13"/>
  <c r="C112" i="13"/>
  <c r="B113" i="13"/>
  <c r="C113" i="13"/>
  <c r="B114" i="13"/>
  <c r="C114" i="13"/>
  <c r="B115" i="13"/>
  <c r="C115" i="13"/>
  <c r="B116" i="13"/>
  <c r="C116" i="13"/>
  <c r="B117" i="13"/>
  <c r="C117" i="13"/>
  <c r="B118" i="13"/>
  <c r="C118" i="13"/>
  <c r="B119" i="13"/>
  <c r="C119" i="13"/>
  <c r="B120" i="13"/>
  <c r="C120" i="13"/>
  <c r="B121" i="13"/>
  <c r="C121" i="13"/>
  <c r="B122" i="13"/>
  <c r="C122" i="13"/>
  <c r="B123" i="13"/>
  <c r="C123" i="13"/>
  <c r="B124" i="13"/>
  <c r="C124" i="13"/>
  <c r="B125" i="13"/>
  <c r="C125" i="13"/>
  <c r="B126" i="13"/>
  <c r="C126" i="13"/>
  <c r="B127" i="13"/>
  <c r="C127" i="13"/>
  <c r="B128" i="13"/>
  <c r="C128" i="13"/>
  <c r="B129" i="13"/>
  <c r="C129" i="13"/>
  <c r="B130" i="13"/>
  <c r="C130" i="13"/>
  <c r="B131" i="13"/>
  <c r="C131" i="13"/>
  <c r="B132" i="13"/>
  <c r="C132" i="13"/>
  <c r="B133" i="13"/>
  <c r="C133" i="13"/>
  <c r="B134" i="13"/>
  <c r="C134" i="13"/>
  <c r="B135" i="13"/>
  <c r="C135" i="13"/>
  <c r="B136" i="13"/>
  <c r="C136" i="13"/>
  <c r="B137" i="13"/>
  <c r="C137" i="13"/>
  <c r="B138" i="13"/>
  <c r="C138" i="13"/>
  <c r="B139" i="13"/>
  <c r="C139" i="13"/>
  <c r="B140" i="13"/>
  <c r="C140" i="13"/>
  <c r="B141" i="13"/>
  <c r="C141" i="13"/>
  <c r="B142" i="13"/>
  <c r="C142" i="13"/>
  <c r="B143" i="13"/>
  <c r="C143" i="13"/>
  <c r="B144" i="13"/>
  <c r="C144" i="13"/>
  <c r="B145" i="13"/>
  <c r="C145" i="13"/>
  <c r="B146" i="13"/>
  <c r="C146" i="13"/>
  <c r="B147" i="13"/>
  <c r="C147" i="13"/>
  <c r="B148" i="13"/>
  <c r="C148" i="13"/>
  <c r="B149" i="13"/>
  <c r="C149" i="13"/>
  <c r="B150" i="13"/>
  <c r="C150" i="13"/>
  <c r="B151" i="13"/>
  <c r="C151" i="13"/>
  <c r="B152" i="13"/>
  <c r="C152" i="13"/>
  <c r="B153" i="13"/>
  <c r="C153" i="13"/>
  <c r="B154" i="13"/>
  <c r="C154" i="13"/>
  <c r="B155" i="13"/>
  <c r="C155" i="13"/>
  <c r="B156" i="13"/>
  <c r="C156" i="13"/>
  <c r="B157" i="13"/>
  <c r="C157" i="13"/>
  <c r="B158" i="13"/>
  <c r="C158" i="13"/>
  <c r="B159" i="13"/>
  <c r="C159" i="13"/>
  <c r="B160" i="13"/>
  <c r="C160" i="13"/>
  <c r="B161" i="13"/>
  <c r="C161" i="13"/>
  <c r="B162" i="13"/>
  <c r="C162" i="13"/>
  <c r="B163" i="13"/>
  <c r="C163" i="13"/>
  <c r="B164" i="13"/>
  <c r="C164" i="13"/>
  <c r="B165" i="13"/>
  <c r="C165" i="13"/>
  <c r="B166" i="13"/>
  <c r="C166" i="13"/>
  <c r="B167" i="13"/>
  <c r="C167" i="13"/>
  <c r="B168" i="13"/>
  <c r="C168" i="13"/>
  <c r="B169" i="13"/>
  <c r="C169" i="13"/>
  <c r="B170" i="13"/>
  <c r="C170" i="13"/>
  <c r="B171" i="13"/>
  <c r="C171" i="13"/>
  <c r="B172" i="13"/>
  <c r="C172" i="13"/>
  <c r="B173" i="13"/>
  <c r="C173" i="13"/>
  <c r="B174" i="13"/>
  <c r="C174" i="13"/>
  <c r="B175" i="13"/>
  <c r="C175" i="13"/>
  <c r="B176" i="13"/>
  <c r="C176" i="13"/>
  <c r="B177" i="13"/>
  <c r="C177" i="13"/>
  <c r="B178" i="13"/>
  <c r="C178" i="13"/>
  <c r="B179" i="13"/>
  <c r="C179" i="13"/>
  <c r="B180" i="13"/>
  <c r="C180" i="13"/>
  <c r="B181" i="13"/>
  <c r="C181" i="13"/>
  <c r="B182" i="13"/>
  <c r="C182" i="13"/>
  <c r="B183" i="13"/>
  <c r="C183" i="13"/>
  <c r="B184" i="13"/>
  <c r="C184" i="13"/>
  <c r="B185" i="13"/>
  <c r="C185" i="13"/>
  <c r="B186" i="13"/>
  <c r="C186" i="13"/>
  <c r="B187" i="13"/>
  <c r="C187" i="13"/>
  <c r="B188" i="13"/>
  <c r="C188" i="13"/>
  <c r="B189" i="13"/>
  <c r="C189" i="13"/>
  <c r="B190" i="13"/>
  <c r="C190" i="13"/>
  <c r="B191" i="13"/>
  <c r="C191" i="13"/>
  <c r="B192" i="13"/>
  <c r="C192" i="13"/>
  <c r="B193" i="13"/>
  <c r="C193" i="13"/>
  <c r="B194" i="13"/>
  <c r="C194" i="13"/>
  <c r="B195" i="13"/>
  <c r="C195" i="13"/>
  <c r="B196" i="13"/>
  <c r="C196" i="13"/>
  <c r="B197" i="13"/>
  <c r="C197" i="13"/>
  <c r="B198" i="13"/>
  <c r="C198" i="13"/>
  <c r="B199" i="13"/>
  <c r="C199" i="13"/>
  <c r="B200" i="13"/>
  <c r="C200" i="13"/>
  <c r="B201" i="13"/>
  <c r="C201" i="13"/>
  <c r="B202" i="13"/>
  <c r="C202" i="13"/>
  <c r="B203" i="13"/>
  <c r="C203" i="13"/>
  <c r="B204" i="13"/>
  <c r="C204" i="13"/>
  <c r="B205" i="13"/>
  <c r="C205" i="13"/>
  <c r="B206" i="13"/>
  <c r="C206" i="13"/>
  <c r="B207" i="13"/>
  <c r="C207" i="13"/>
  <c r="B208" i="13"/>
  <c r="C208" i="13"/>
  <c r="B209" i="13"/>
  <c r="C209" i="13"/>
  <c r="B210" i="13"/>
  <c r="C210" i="13"/>
  <c r="D3" i="10" l="1"/>
  <c r="D4" i="10"/>
  <c r="D5" i="10"/>
  <c r="D2" i="10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17" i="1" l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<sst xmlns="http://schemas.openxmlformats.org/spreadsheetml/2006/main" count="2218" uniqueCount="1662">
  <si>
    <t>elítélt
neve</t>
  </si>
  <si>
    <t>fogvatartás
kezdete</t>
  </si>
  <si>
    <t>ítélet</t>
  </si>
  <si>
    <t>fogvatartás
vége</t>
  </si>
  <si>
    <t>év</t>
  </si>
  <si>
    <t>hónap</t>
  </si>
  <si>
    <t>Tóth Pál</t>
  </si>
  <si>
    <t>Sas Imre</t>
  </si>
  <si>
    <t>Kis Éva</t>
  </si>
  <si>
    <t>Nagy Ödön</t>
  </si>
  <si>
    <t>Vas Ida</t>
  </si>
  <si>
    <t>Kun Miklós</t>
  </si>
  <si>
    <t>Sári László</t>
  </si>
  <si>
    <t>Réz György</t>
  </si>
  <si>
    <t>Vári Katalin</t>
  </si>
  <si>
    <t>Oláh Ferenc</t>
  </si>
  <si>
    <t>Vágó István</t>
  </si>
  <si>
    <t>Pék Péter</t>
  </si>
  <si>
    <t>Rácz László</t>
  </si>
  <si>
    <t>Orosz Vera</t>
  </si>
  <si>
    <t>Zala Márk</t>
  </si>
  <si>
    <t>azonosító</t>
  </si>
  <si>
    <t>lekötés
lejár</t>
  </si>
  <si>
    <t>összeg</t>
  </si>
  <si>
    <t>lekötés
hónapokban</t>
  </si>
  <si>
    <t>lekötés
dátuma</t>
  </si>
  <si>
    <t>számlaszám</t>
  </si>
  <si>
    <t>1563-76-1</t>
  </si>
  <si>
    <t>1529-50-2</t>
  </si>
  <si>
    <t>0834-29-4</t>
  </si>
  <si>
    <t>1356-58-6</t>
  </si>
  <si>
    <t>1252-88-9</t>
  </si>
  <si>
    <t>0975-30-0</t>
  </si>
  <si>
    <t>1427-54-9</t>
  </si>
  <si>
    <t>0990-25-8</t>
  </si>
  <si>
    <t>0433-11-8</t>
  </si>
  <si>
    <t>0236-24-1</t>
  </si>
  <si>
    <t>0471-33-3</t>
  </si>
  <si>
    <t>1579-44-4</t>
  </si>
  <si>
    <t>0142-30-4</t>
  </si>
  <si>
    <t>1916-84-1</t>
  </si>
  <si>
    <t>0247-47-0</t>
  </si>
  <si>
    <t>1301-33-5</t>
  </si>
  <si>
    <t>0641-89-1</t>
  </si>
  <si>
    <t>1918-04-7</t>
  </si>
  <si>
    <t>0347-70-3</t>
  </si>
  <si>
    <t>1868-22-3</t>
  </si>
  <si>
    <t>1346-34-7</t>
  </si>
  <si>
    <t>0361-12-4</t>
  </si>
  <si>
    <t>1606-74-1</t>
  </si>
  <si>
    <t>1140-69-4</t>
  </si>
  <si>
    <t>1734-52-2</t>
  </si>
  <si>
    <t>1570-80-0</t>
  </si>
  <si>
    <t>1068-02-9</t>
  </si>
  <si>
    <t>1586-11-8</t>
  </si>
  <si>
    <t>1752-18-7</t>
  </si>
  <si>
    <t>1701-33-3</t>
  </si>
  <si>
    <t>0339-58-3</t>
  </si>
  <si>
    <t>0408-45-5</t>
  </si>
  <si>
    <t>1914-30-9</t>
  </si>
  <si>
    <t>0400-33-7</t>
  </si>
  <si>
    <t>1304-59-8</t>
  </si>
  <si>
    <t>0390-42-1</t>
  </si>
  <si>
    <t>0113-73-0</t>
  </si>
  <si>
    <t>0329-05-9</t>
  </si>
  <si>
    <t>0819-13-2</t>
  </si>
  <si>
    <t>1569-84-1</t>
  </si>
  <si>
    <t>0864-90-8</t>
  </si>
  <si>
    <t>0435-42-2</t>
  </si>
  <si>
    <t>1593-55-5</t>
  </si>
  <si>
    <t>1604-70-1</t>
  </si>
  <si>
    <t>1336-77-6</t>
  </si>
  <si>
    <t>0314-03-8</t>
  </si>
  <si>
    <t>1434-14-8</t>
  </si>
  <si>
    <t>0516-06-9</t>
  </si>
  <si>
    <t>1818-82-4</t>
  </si>
  <si>
    <t>0921-10-2</t>
  </si>
  <si>
    <t>1754-18-8</t>
  </si>
  <si>
    <t>0427-40-2</t>
  </si>
  <si>
    <t>0041-36-4</t>
  </si>
  <si>
    <t>0108-13-5</t>
  </si>
  <si>
    <t>0503-92-5</t>
  </si>
  <si>
    <t>0406-93-8</t>
  </si>
  <si>
    <t>1237-87-9</t>
  </si>
  <si>
    <t>1907-33-1</t>
  </si>
  <si>
    <t>1274-76-1</t>
  </si>
  <si>
    <t>1051-72-8</t>
  </si>
  <si>
    <t>0497-66-2</t>
  </si>
  <si>
    <t>1430-49-3</t>
  </si>
  <si>
    <t>1084-46-7</t>
  </si>
  <si>
    <t>1332-50-2</t>
  </si>
  <si>
    <t>0611-38-4</t>
  </si>
  <si>
    <t>1589-85-2</t>
  </si>
  <si>
    <t>1810-55-5</t>
  </si>
  <si>
    <t>1945-88-0</t>
  </si>
  <si>
    <t>0477-01-1</t>
  </si>
  <si>
    <t>1429-92-6</t>
  </si>
  <si>
    <t>0704-10-1</t>
  </si>
  <si>
    <t>0556-95-0</t>
  </si>
  <si>
    <t>0122-41-2</t>
  </si>
  <si>
    <t>0137-41-2</t>
  </si>
  <si>
    <t>0498-64-5</t>
  </si>
  <si>
    <t>0022-67-5</t>
  </si>
  <si>
    <t>0597-58-7</t>
  </si>
  <si>
    <t>0039-57-9</t>
  </si>
  <si>
    <t>0165-33-3</t>
  </si>
  <si>
    <t>0356-94-6</t>
  </si>
  <si>
    <t>0813-62-0</t>
  </si>
  <si>
    <t>0353-08-5</t>
  </si>
  <si>
    <t>0895-10-3</t>
  </si>
  <si>
    <t>1856-14-5</t>
  </si>
  <si>
    <t>1187-54-7</t>
  </si>
  <si>
    <t>1083-95-1</t>
  </si>
  <si>
    <t>0520-15-6</t>
  </si>
  <si>
    <t>0740-62-0</t>
  </si>
  <si>
    <t>1851-96-9</t>
  </si>
  <si>
    <t>1812-13-8</t>
  </si>
  <si>
    <t>0762-55-4</t>
  </si>
  <si>
    <t>1617-73-3</t>
  </si>
  <si>
    <t>1586-92-1</t>
  </si>
  <si>
    <t>0205-63-3</t>
  </si>
  <si>
    <t>0868-79-6</t>
  </si>
  <si>
    <t>0408-64-2</t>
  </si>
  <si>
    <t>1010-09-7</t>
  </si>
  <si>
    <t>1570-68-7</t>
  </si>
  <si>
    <t>1453-78-6</t>
  </si>
  <si>
    <t>1167-19-2</t>
  </si>
  <si>
    <t>1586-84-3</t>
  </si>
  <si>
    <t>1494-82-6</t>
  </si>
  <si>
    <t>0490-71-0</t>
  </si>
  <si>
    <t>1236-84-0</t>
  </si>
  <si>
    <t>1145-50-5</t>
  </si>
  <si>
    <t>1679-13-1</t>
  </si>
  <si>
    <t>1689-94-1</t>
  </si>
  <si>
    <t>0438-44-8</t>
  </si>
  <si>
    <t>0695-02-4</t>
  </si>
  <si>
    <t>0898-91-3</t>
  </si>
  <si>
    <t>0854-25-5</t>
  </si>
  <si>
    <t>1809-45-5</t>
  </si>
  <si>
    <t>1834-92-3</t>
  </si>
  <si>
    <t>0183-32-5</t>
  </si>
  <si>
    <t>1912-55-8</t>
  </si>
  <si>
    <t>0324-90-4</t>
  </si>
  <si>
    <t>1318-27-4</t>
  </si>
  <si>
    <t>1296-56-5</t>
  </si>
  <si>
    <t>0861-23-3</t>
  </si>
  <si>
    <t>0108-67-1</t>
  </si>
  <si>
    <t>0901-70-8</t>
  </si>
  <si>
    <t>1913-10-4</t>
  </si>
  <si>
    <t>1057-47-5</t>
  </si>
  <si>
    <t>1760-42-9</t>
  </si>
  <si>
    <t>1348-29-1</t>
  </si>
  <si>
    <t>1122-54-1</t>
  </si>
  <si>
    <t>0738-62-6</t>
  </si>
  <si>
    <t>1988-03-0</t>
  </si>
  <si>
    <t>0188-56-1</t>
  </si>
  <si>
    <t>1121-53-7</t>
  </si>
  <si>
    <t>0997-94-9</t>
  </si>
  <si>
    <t>0977-57-2</t>
  </si>
  <si>
    <t>0275-32-3</t>
  </si>
  <si>
    <t>0263-91-1</t>
  </si>
  <si>
    <t>1619-92-0</t>
  </si>
  <si>
    <t>0523-31-2</t>
  </si>
  <si>
    <t>1533-96-1</t>
  </si>
  <si>
    <t>0613-89-1</t>
  </si>
  <si>
    <t>1930-35-4</t>
  </si>
  <si>
    <t>1329-59-6</t>
  </si>
  <si>
    <t>1453-84-6</t>
  </si>
  <si>
    <t>1323-90-1</t>
  </si>
  <si>
    <t>1778-47-8</t>
  </si>
  <si>
    <t>0607-14-7</t>
  </si>
  <si>
    <t>1603-19-9</t>
  </si>
  <si>
    <t>0375-31-3</t>
  </si>
  <si>
    <t>0388-35-6</t>
  </si>
  <si>
    <t>0229-10-4</t>
  </si>
  <si>
    <t>1558-67-9</t>
  </si>
  <si>
    <t>1794-01-2</t>
  </si>
  <si>
    <t>1992-12-5</t>
  </si>
  <si>
    <t>0986-79-9</t>
  </si>
  <si>
    <t>0996-42-3</t>
  </si>
  <si>
    <t>1538-37-3</t>
  </si>
  <si>
    <t>0558-82-7</t>
  </si>
  <si>
    <t>1453-13-8</t>
  </si>
  <si>
    <t>1980-85-7</t>
  </si>
  <si>
    <t>0636-99-7</t>
  </si>
  <si>
    <t>1386-06-6</t>
  </si>
  <si>
    <t>1076-22-4</t>
  </si>
  <si>
    <t>0095-05-2</t>
  </si>
  <si>
    <t>1761-88-7</t>
  </si>
  <si>
    <t>0808-06-1</t>
  </si>
  <si>
    <t>0223-72-1</t>
  </si>
  <si>
    <t>1609-42-4</t>
  </si>
  <si>
    <t>1740-30-5</t>
  </si>
  <si>
    <t>1996-58-8</t>
  </si>
  <si>
    <t>0256-85-1</t>
  </si>
  <si>
    <t>1679-77-9</t>
  </si>
  <si>
    <t>1425-79-2</t>
  </si>
  <si>
    <t>1961-25-9</t>
  </si>
  <si>
    <t>1331-34-8</t>
  </si>
  <si>
    <t>1072-18-6</t>
  </si>
  <si>
    <t>0405-91-1</t>
  </si>
  <si>
    <t>1269-21-7</t>
  </si>
  <si>
    <t>0091-85-2</t>
  </si>
  <si>
    <t>0289-44-4</t>
  </si>
  <si>
    <t>0602-59-9</t>
  </si>
  <si>
    <t>0717-90-3</t>
  </si>
  <si>
    <t>1149-43-4</t>
  </si>
  <si>
    <t>0697-73-8</t>
  </si>
  <si>
    <t>1501-60-4</t>
  </si>
  <si>
    <t>0347-73-7</t>
  </si>
  <si>
    <t>0710-44-6</t>
  </si>
  <si>
    <t>0473-67-1</t>
  </si>
  <si>
    <t>1273-78-1</t>
  </si>
  <si>
    <t>1513-75-6</t>
  </si>
  <si>
    <t>0798-44-8</t>
  </si>
  <si>
    <t>1589-02-8</t>
  </si>
  <si>
    <t>1225-25-6</t>
  </si>
  <si>
    <t>0789-22-9</t>
  </si>
  <si>
    <t>1277-52-3</t>
  </si>
  <si>
    <t>1940-84-4</t>
  </si>
  <si>
    <t>0059-84-1</t>
  </si>
  <si>
    <t>1157-01-2</t>
  </si>
  <si>
    <t>0263-01-7</t>
  </si>
  <si>
    <t>0172-72-2</t>
  </si>
  <si>
    <t>0126-50-3</t>
  </si>
  <si>
    <t>0071-96-5</t>
  </si>
  <si>
    <t>1771-81-3</t>
  </si>
  <si>
    <t>1027-60-8</t>
  </si>
  <si>
    <t>1277-25-1</t>
  </si>
  <si>
    <t>0662-85-4</t>
  </si>
  <si>
    <t>1806-12-3</t>
  </si>
  <si>
    <t>1169-55-9</t>
  </si>
  <si>
    <t>1979-67-8</t>
  </si>
  <si>
    <t>0297-48-1</t>
  </si>
  <si>
    <t>1665-68-2</t>
  </si>
  <si>
    <t>1464-25-6</t>
  </si>
  <si>
    <t>0200-74-6</t>
  </si>
  <si>
    <t>1736-43-3</t>
  </si>
  <si>
    <t>1818-51-3</t>
  </si>
  <si>
    <t>1594-88-4</t>
  </si>
  <si>
    <t>0088-26-5</t>
  </si>
  <si>
    <t>0487-76-3</t>
  </si>
  <si>
    <t>0396-15-2</t>
  </si>
  <si>
    <t>0102-44-3</t>
  </si>
  <si>
    <t>1618-76-7</t>
  </si>
  <si>
    <t>0340-64-3</t>
  </si>
  <si>
    <t>0616-78-3</t>
  </si>
  <si>
    <t>1395-44-5</t>
  </si>
  <si>
    <t>0090-11-3</t>
  </si>
  <si>
    <t>0788-62-8</t>
  </si>
  <si>
    <t>0677-16-9</t>
  </si>
  <si>
    <t>0549-51-2</t>
  </si>
  <si>
    <t>1003-26-9</t>
  </si>
  <si>
    <t>1411-79-5</t>
  </si>
  <si>
    <t>0370-57-8</t>
  </si>
  <si>
    <t>0095-80-3</t>
  </si>
  <si>
    <t>0344-55-4</t>
  </si>
  <si>
    <t>1990-55-7</t>
  </si>
  <si>
    <t>1580-96-8</t>
  </si>
  <si>
    <t>0082-16-8</t>
  </si>
  <si>
    <t>1812-85-8</t>
  </si>
  <si>
    <t>1088-60-6</t>
  </si>
  <si>
    <t>0143-79-3</t>
  </si>
  <si>
    <t>1664-81-0</t>
  </si>
  <si>
    <t>0488-54-9</t>
  </si>
  <si>
    <t>1542-68-7</t>
  </si>
  <si>
    <t>0244-39-4</t>
  </si>
  <si>
    <t>0899-73-4</t>
  </si>
  <si>
    <t>0516-89-4</t>
  </si>
  <si>
    <t>1431-77-7</t>
  </si>
  <si>
    <t>1272-45-4</t>
  </si>
  <si>
    <t>1341-91-7</t>
  </si>
  <si>
    <t>1172-49-0</t>
  </si>
  <si>
    <t>1351-70-1</t>
  </si>
  <si>
    <t>1772-48-1</t>
  </si>
  <si>
    <t>0008-27-1</t>
  </si>
  <si>
    <t>0806-00-8</t>
  </si>
  <si>
    <t>0256-94-3</t>
  </si>
  <si>
    <t>1423-59-6</t>
  </si>
  <si>
    <t>0360-82-0</t>
  </si>
  <si>
    <t>1263-01-5</t>
  </si>
  <si>
    <t>0867-69-8</t>
  </si>
  <si>
    <t>0070-64-6</t>
  </si>
  <si>
    <t>1685-65-8</t>
  </si>
  <si>
    <t>1136-15-2</t>
  </si>
  <si>
    <t>0093-36-3</t>
  </si>
  <si>
    <t>0066-49-8</t>
  </si>
  <si>
    <t>0559-22-3</t>
  </si>
  <si>
    <t>1081-72-8</t>
  </si>
  <si>
    <t>0671-38-5</t>
  </si>
  <si>
    <t>1151-95-1</t>
  </si>
  <si>
    <t>0645-21-8</t>
  </si>
  <si>
    <t>1188-03-0</t>
  </si>
  <si>
    <t>0543-49-8</t>
  </si>
  <si>
    <t>0823-36-2</t>
  </si>
  <si>
    <t>0422-61-8</t>
  </si>
  <si>
    <t>0837-39-9</t>
  </si>
  <si>
    <t>1565-67-0</t>
  </si>
  <si>
    <t>1539-87-0</t>
  </si>
  <si>
    <t>0920-84-9</t>
  </si>
  <si>
    <t>1464-02-7</t>
  </si>
  <si>
    <t>0585-64-1</t>
  </si>
  <si>
    <t>1139-96-4</t>
  </si>
  <si>
    <t>0670-79-7</t>
  </si>
  <si>
    <t>1548-97-2</t>
  </si>
  <si>
    <t>0998-62-9</t>
  </si>
  <si>
    <t>1619-45-0</t>
  </si>
  <si>
    <t>0229-32-8</t>
  </si>
  <si>
    <t>0192-76-7</t>
  </si>
  <si>
    <t>0638-43-2</t>
  </si>
  <si>
    <t>1923-25-5</t>
  </si>
  <si>
    <t>0634-57-5</t>
  </si>
  <si>
    <t>0932-14-8</t>
  </si>
  <si>
    <t>0022-51-3</t>
  </si>
  <si>
    <t>1771-45-6</t>
  </si>
  <si>
    <t>1190-80-5</t>
  </si>
  <si>
    <t>0629-93-5</t>
  </si>
  <si>
    <t>1674-58-1</t>
  </si>
  <si>
    <t>1861-20-6</t>
  </si>
  <si>
    <t>1236-14-5</t>
  </si>
  <si>
    <t>0025-69-5</t>
  </si>
  <si>
    <t>0331-61-4</t>
  </si>
  <si>
    <t>0258-66-9</t>
  </si>
  <si>
    <t>1319-70-0</t>
  </si>
  <si>
    <t>0283-78-7</t>
  </si>
  <si>
    <t>1003-88-5</t>
  </si>
  <si>
    <t>1404-20-0</t>
  </si>
  <si>
    <t>1890-65-4</t>
  </si>
  <si>
    <t>0645-42-0</t>
  </si>
  <si>
    <t>0516-34-1</t>
  </si>
  <si>
    <t>0746-77-8</t>
  </si>
  <si>
    <t>1220-04-4</t>
  </si>
  <si>
    <t>1470-89-5</t>
  </si>
  <si>
    <t>1875-50-7</t>
  </si>
  <si>
    <t>0963-45-9</t>
  </si>
  <si>
    <t>1754-65-0</t>
  </si>
  <si>
    <t>0079-99-8</t>
  </si>
  <si>
    <t>0681-31-0</t>
  </si>
  <si>
    <t>0630-37-8</t>
  </si>
  <si>
    <t>1337-28-9</t>
  </si>
  <si>
    <t>0339-23-3</t>
  </si>
  <si>
    <t>1819-70-2</t>
  </si>
  <si>
    <t>0207-21-6</t>
  </si>
  <si>
    <t>0023-98-0</t>
  </si>
  <si>
    <t>0079-42-3</t>
  </si>
  <si>
    <t>0663-35-2</t>
  </si>
  <si>
    <t>1184-75-6</t>
  </si>
  <si>
    <t>1679-82-6</t>
  </si>
  <si>
    <t>0611-15-6</t>
  </si>
  <si>
    <t>0120-19-4</t>
  </si>
  <si>
    <t>0870-69-1</t>
  </si>
  <si>
    <t>0981-68-2</t>
  </si>
  <si>
    <t>0066-18-9</t>
  </si>
  <si>
    <t>1648-02-8</t>
  </si>
  <si>
    <t>1631-26-8</t>
  </si>
  <si>
    <t>0826-16-5</t>
  </si>
  <si>
    <t>0399-05-3</t>
  </si>
  <si>
    <t>0872-14-2</t>
  </si>
  <si>
    <t>1930-75-0</t>
  </si>
  <si>
    <t>0475-04-4</t>
  </si>
  <si>
    <t>0857-48-2</t>
  </si>
  <si>
    <t>0380-10-3</t>
  </si>
  <si>
    <t>1490-65-1</t>
  </si>
  <si>
    <t>1225-14-7</t>
  </si>
  <si>
    <t>0915-81-2</t>
  </si>
  <si>
    <t>1139-25-4</t>
  </si>
  <si>
    <t>1055-95-8</t>
  </si>
  <si>
    <t>0049-11-7</t>
  </si>
  <si>
    <t>1515-38-2</t>
  </si>
  <si>
    <t>1179-63-9</t>
  </si>
  <si>
    <t>0365-99-8</t>
  </si>
  <si>
    <t>0387-03-1</t>
  </si>
  <si>
    <t>0380-87-0</t>
  </si>
  <si>
    <t>1818-90-7</t>
  </si>
  <si>
    <t>0662-64-0</t>
  </si>
  <si>
    <t>0714-93-3</t>
  </si>
  <si>
    <t>0039-67-3</t>
  </si>
  <si>
    <t>0590-73-7</t>
  </si>
  <si>
    <t>0266-15-5</t>
  </si>
  <si>
    <t>0110-85-7</t>
  </si>
  <si>
    <t>0740-93-2</t>
  </si>
  <si>
    <t>határidő</t>
  </si>
  <si>
    <t>munka-
szám</t>
  </si>
  <si>
    <t>C-195</t>
  </si>
  <si>
    <t>C-044</t>
  </si>
  <si>
    <t>A-023</t>
  </si>
  <si>
    <t>A-148</t>
  </si>
  <si>
    <t>A-124</t>
  </si>
  <si>
    <t>B-083</t>
  </si>
  <si>
    <t>A-013</t>
  </si>
  <si>
    <t>C-183</t>
  </si>
  <si>
    <t>C-102</t>
  </si>
  <si>
    <t>A-058</t>
  </si>
  <si>
    <t>A-103</t>
  </si>
  <si>
    <t>C-173</t>
  </si>
  <si>
    <t>B-159</t>
  </si>
  <si>
    <t>B-061</t>
  </si>
  <si>
    <t>C-061</t>
  </si>
  <si>
    <t>B-065</t>
  </si>
  <si>
    <t>B-063</t>
  </si>
  <si>
    <t>A-029</t>
  </si>
  <si>
    <t>A-149</t>
  </si>
  <si>
    <t>C-134</t>
  </si>
  <si>
    <t>A-104</t>
  </si>
  <si>
    <t>B-135</t>
  </si>
  <si>
    <t>B-196</t>
  </si>
  <si>
    <t>C-019</t>
  </si>
  <si>
    <t>C-145</t>
  </si>
  <si>
    <t>B-132</t>
  </si>
  <si>
    <t>B-162</t>
  </si>
  <si>
    <t>C-168</t>
  </si>
  <si>
    <t>C-140</t>
  </si>
  <si>
    <t>C-014</t>
  </si>
  <si>
    <t>C-175</t>
  </si>
  <si>
    <t>A-048</t>
  </si>
  <si>
    <t>C-020</t>
  </si>
  <si>
    <t>B-034</t>
  </si>
  <si>
    <t>A-025</t>
  </si>
  <si>
    <t>A-101</t>
  </si>
  <si>
    <t>B-056</t>
  </si>
  <si>
    <t>B-054</t>
  </si>
  <si>
    <t>C-059</t>
  </si>
  <si>
    <t>C-063</t>
  </si>
  <si>
    <t>A-106</t>
  </si>
  <si>
    <t>A-137</t>
  </si>
  <si>
    <t>A-083</t>
  </si>
  <si>
    <t>B-171</t>
  </si>
  <si>
    <t>C-092</t>
  </si>
  <si>
    <t>A-178</t>
  </si>
  <si>
    <t>B-144</t>
  </si>
  <si>
    <t>B-085</t>
  </si>
  <si>
    <t>C-001</t>
  </si>
  <si>
    <t>C-042</t>
  </si>
  <si>
    <t>C-052</t>
  </si>
  <si>
    <t>A-007</t>
  </si>
  <si>
    <t>C-069</t>
  </si>
  <si>
    <t>A-140</t>
  </si>
  <si>
    <t>C-125</t>
  </si>
  <si>
    <t>A-036</t>
  </si>
  <si>
    <t>A-061</t>
  </si>
  <si>
    <t>C-097</t>
  </si>
  <si>
    <t>B-005</t>
  </si>
  <si>
    <t>A-079</t>
  </si>
  <si>
    <t>C-148</t>
  </si>
  <si>
    <t>A-195</t>
  </si>
  <si>
    <t>A-017</t>
  </si>
  <si>
    <t>B-095</t>
  </si>
  <si>
    <t>B-001</t>
  </si>
  <si>
    <t>B-003</t>
  </si>
  <si>
    <t>A-054</t>
  </si>
  <si>
    <t>C-120</t>
  </si>
  <si>
    <t>A-166</t>
  </si>
  <si>
    <t>B-118</t>
  </si>
  <si>
    <t>A-184</t>
  </si>
  <si>
    <t>B-014</t>
  </si>
  <si>
    <t>C-017</t>
  </si>
  <si>
    <t>C-178</t>
  </si>
  <si>
    <t>A-151</t>
  </si>
  <si>
    <t>B-161</t>
  </si>
  <si>
    <t>A-160</t>
  </si>
  <si>
    <t>C-016</t>
  </si>
  <si>
    <t>B-049</t>
  </si>
  <si>
    <t>A-174</t>
  </si>
  <si>
    <t>C-043</t>
  </si>
  <si>
    <t>A-115</t>
  </si>
  <si>
    <t>A-078</t>
  </si>
  <si>
    <t>B-067</t>
  </si>
  <si>
    <t>A-102</t>
  </si>
  <si>
    <t>B-124</t>
  </si>
  <si>
    <t>C-029</t>
  </si>
  <si>
    <t>C-150</t>
  </si>
  <si>
    <t>B-142</t>
  </si>
  <si>
    <t>C-084</t>
  </si>
  <si>
    <t>B-012</t>
  </si>
  <si>
    <t>B-073</t>
  </si>
  <si>
    <t>B-053</t>
  </si>
  <si>
    <t>A-155</t>
  </si>
  <si>
    <t>C-156</t>
  </si>
  <si>
    <t>B-137</t>
  </si>
  <si>
    <t>B-111</t>
  </si>
  <si>
    <t>A-167</t>
  </si>
  <si>
    <t>C-018</t>
  </si>
  <si>
    <t>B-154</t>
  </si>
  <si>
    <t>C-105</t>
  </si>
  <si>
    <t>B-091</t>
  </si>
  <si>
    <t>C-196</t>
  </si>
  <si>
    <t>C-068</t>
  </si>
  <si>
    <t>B-139</t>
  </si>
  <si>
    <t>C-130</t>
  </si>
  <si>
    <t>A-142</t>
  </si>
  <si>
    <t>B-050</t>
  </si>
  <si>
    <t>B-173</t>
  </si>
  <si>
    <t>B-099</t>
  </si>
  <si>
    <t>A-032</t>
  </si>
  <si>
    <t>B-125</t>
  </si>
  <si>
    <t>A-046</t>
  </si>
  <si>
    <t>C-074</t>
  </si>
  <si>
    <t>A-139</t>
  </si>
  <si>
    <t>C-158</t>
  </si>
  <si>
    <t>C-032</t>
  </si>
  <si>
    <t>B-128</t>
  </si>
  <si>
    <t>A-055</t>
  </si>
  <si>
    <t>B-184</t>
  </si>
  <si>
    <t>B-036</t>
  </si>
  <si>
    <t>A-039</t>
  </si>
  <si>
    <t>B-057</t>
  </si>
  <si>
    <t>C-152</t>
  </si>
  <si>
    <t>C-005</t>
  </si>
  <si>
    <t>C-154</t>
  </si>
  <si>
    <t>C-082</t>
  </si>
  <si>
    <t>C-157</t>
  </si>
  <si>
    <t>B-066</t>
  </si>
  <si>
    <t>C-169</t>
  </si>
  <si>
    <t>B-039</t>
  </si>
  <si>
    <t>C-034</t>
  </si>
  <si>
    <t>C-106</t>
  </si>
  <si>
    <t>B-074</t>
  </si>
  <si>
    <t>B-029</t>
  </si>
  <si>
    <t>A-120</t>
  </si>
  <si>
    <t>A-180</t>
  </si>
  <si>
    <t>C-186</t>
  </si>
  <si>
    <t>C-123</t>
  </si>
  <si>
    <t>B-044</t>
  </si>
  <si>
    <t>C-095</t>
  </si>
  <si>
    <t>A-199</t>
  </si>
  <si>
    <t>C-053</t>
  </si>
  <si>
    <t>B-172</t>
  </si>
  <si>
    <t>B-164</t>
  </si>
  <si>
    <t>A-097</t>
  </si>
  <si>
    <t>C-090</t>
  </si>
  <si>
    <t>C-086</t>
  </si>
  <si>
    <t>C-190</t>
  </si>
  <si>
    <t>A-041</t>
  </si>
  <si>
    <t>B-010</t>
  </si>
  <si>
    <t>B-149</t>
  </si>
  <si>
    <t>A-086</t>
  </si>
  <si>
    <t>A-159</t>
  </si>
  <si>
    <t>A-045</t>
  </si>
  <si>
    <t>A-033</t>
  </si>
  <si>
    <t>B-195</t>
  </si>
  <si>
    <t>C-036</t>
  </si>
  <si>
    <t>A-037</t>
  </si>
  <si>
    <t>C-153</t>
  </si>
  <si>
    <t>B-020</t>
  </si>
  <si>
    <t>A-006</t>
  </si>
  <si>
    <t>C-171</t>
  </si>
  <si>
    <t>C-027</t>
  </si>
  <si>
    <t>A-011</t>
  </si>
  <si>
    <t>A-062</t>
  </si>
  <si>
    <t>B-119</t>
  </si>
  <si>
    <t>A-022</t>
  </si>
  <si>
    <t>B-027</t>
  </si>
  <si>
    <t>C-199</t>
  </si>
  <si>
    <t>C-054</t>
  </si>
  <si>
    <t>C-172</t>
  </si>
  <si>
    <t>B-110</t>
  </si>
  <si>
    <t>C-088</t>
  </si>
  <si>
    <t>A-171</t>
  </si>
  <si>
    <t>A-094</t>
  </si>
  <si>
    <t>B-008</t>
  </si>
  <si>
    <t>B-076</t>
  </si>
  <si>
    <t>C-151</t>
  </si>
  <si>
    <t>A-052</t>
  </si>
  <si>
    <t>B-140</t>
  </si>
  <si>
    <t>B-101</t>
  </si>
  <si>
    <t>B-088</t>
  </si>
  <si>
    <t>B-071</t>
  </si>
  <si>
    <t>B-178</t>
  </si>
  <si>
    <t>C-141</t>
  </si>
  <si>
    <t>C-003</t>
  </si>
  <si>
    <t>C-066</t>
  </si>
  <si>
    <t>A-063</t>
  </si>
  <si>
    <t>A-181</t>
  </si>
  <si>
    <t>B-133</t>
  </si>
  <si>
    <t>B-108</t>
  </si>
  <si>
    <t>C-081</t>
  </si>
  <si>
    <t>C-010</t>
  </si>
  <si>
    <t>C-080</t>
  </si>
  <si>
    <t>C-051</t>
  </si>
  <si>
    <t>B-017</t>
  </si>
  <si>
    <t>A-020</t>
  </si>
  <si>
    <t>A-021</t>
  </si>
  <si>
    <t>C-079</t>
  </si>
  <si>
    <t>C-089</t>
  </si>
  <si>
    <t>B-004</t>
  </si>
  <si>
    <t>C-035</t>
  </si>
  <si>
    <t>C-064</t>
  </si>
  <si>
    <t>A-002</t>
  </si>
  <si>
    <t>A-004</t>
  </si>
  <si>
    <t>A-008</t>
  </si>
  <si>
    <t>A-015</t>
  </si>
  <si>
    <t>A-028</t>
  </si>
  <si>
    <t>A-044</t>
  </si>
  <si>
    <t>A-047</t>
  </si>
  <si>
    <t>A-051</t>
  </si>
  <si>
    <t>A-053</t>
  </si>
  <si>
    <t>A-056</t>
  </si>
  <si>
    <t>A-059</t>
  </si>
  <si>
    <t>A-065</t>
  </si>
  <si>
    <t>A-069</t>
  </si>
  <si>
    <t>A-070</t>
  </si>
  <si>
    <t>A-080</t>
  </si>
  <si>
    <t>A-082</t>
  </si>
  <si>
    <t>A-085</t>
  </si>
  <si>
    <t>A-087</t>
  </si>
  <si>
    <t>A-089</t>
  </si>
  <si>
    <t>A-091</t>
  </si>
  <si>
    <t>A-093</t>
  </si>
  <si>
    <t>A-095</t>
  </si>
  <si>
    <t>A-098</t>
  </si>
  <si>
    <t>A-107</t>
  </si>
  <si>
    <t>A-116</t>
  </si>
  <si>
    <t>A-121</t>
  </si>
  <si>
    <t>A-122</t>
  </si>
  <si>
    <t>A-125</t>
  </si>
  <si>
    <t>A-131</t>
  </si>
  <si>
    <t>A-135</t>
  </si>
  <si>
    <t>A-145</t>
  </si>
  <si>
    <t>A-153</t>
  </si>
  <si>
    <t>A-157</t>
  </si>
  <si>
    <t>A-161</t>
  </si>
  <si>
    <t>A-162</t>
  </si>
  <si>
    <t>A-164</t>
  </si>
  <si>
    <t>A-170</t>
  </si>
  <si>
    <t>A-175</t>
  </si>
  <si>
    <t>A-179</t>
  </si>
  <si>
    <t>A-185</t>
  </si>
  <si>
    <t>A-189</t>
  </si>
  <si>
    <t>A-191</t>
  </si>
  <si>
    <t>A-192</t>
  </si>
  <si>
    <t>A-194</t>
  </si>
  <si>
    <t>B-007</t>
  </si>
  <si>
    <t>B-016</t>
  </si>
  <si>
    <t>B-021</t>
  </si>
  <si>
    <t>B-022</t>
  </si>
  <si>
    <t>B-028</t>
  </si>
  <si>
    <t>B-032</t>
  </si>
  <si>
    <t>B-041</t>
  </si>
  <si>
    <t>B-058</t>
  </si>
  <si>
    <t>B-070</t>
  </si>
  <si>
    <t>B-072</t>
  </si>
  <si>
    <t>B-075</t>
  </si>
  <si>
    <t>B-077</t>
  </si>
  <si>
    <t>B-081</t>
  </si>
  <si>
    <t>B-093</t>
  </si>
  <si>
    <t>B-096</t>
  </si>
  <si>
    <t>B-100</t>
  </si>
  <si>
    <t>B-102</t>
  </si>
  <si>
    <t>B-104</t>
  </si>
  <si>
    <t>B-107</t>
  </si>
  <si>
    <t>B-114</t>
  </si>
  <si>
    <t>B-116</t>
  </si>
  <si>
    <t>B-117</t>
  </si>
  <si>
    <t>B-121</t>
  </si>
  <si>
    <t>B-130</t>
  </si>
  <si>
    <t>B-141</t>
  </si>
  <si>
    <t>B-146</t>
  </si>
  <si>
    <t>B-148</t>
  </si>
  <si>
    <t>B-150</t>
  </si>
  <si>
    <t>B-151</t>
  </si>
  <si>
    <t>B-153</t>
  </si>
  <si>
    <t>B-163</t>
  </si>
  <si>
    <t>B-168</t>
  </si>
  <si>
    <t>B-170</t>
  </si>
  <si>
    <t>B-174</t>
  </si>
  <si>
    <t>B-176</t>
  </si>
  <si>
    <t>B-180</t>
  </si>
  <si>
    <t>B-192</t>
  </si>
  <si>
    <t>B-199</t>
  </si>
  <si>
    <t>C-002</t>
  </si>
  <si>
    <t>C-021</t>
  </si>
  <si>
    <t>C-025</t>
  </si>
  <si>
    <t>C-026</t>
  </si>
  <si>
    <t>C-028</t>
  </si>
  <si>
    <t>C-030</t>
  </si>
  <si>
    <t>C-038</t>
  </si>
  <si>
    <t>C-058</t>
  </si>
  <si>
    <t>C-065</t>
  </si>
  <si>
    <t>C-070</t>
  </si>
  <si>
    <t>C-071</t>
  </si>
  <si>
    <t>C-078</t>
  </si>
  <si>
    <t>C-094</t>
  </si>
  <si>
    <t>C-100</t>
  </si>
  <si>
    <t>C-101</t>
  </si>
  <si>
    <t>C-107</t>
  </si>
  <si>
    <t>C-108</t>
  </si>
  <si>
    <t>C-109</t>
  </si>
  <si>
    <t>C-110</t>
  </si>
  <si>
    <t>C-113</t>
  </si>
  <si>
    <t>C-115</t>
  </si>
  <si>
    <t>C-119</t>
  </si>
  <si>
    <t>C-121</t>
  </si>
  <si>
    <t>C-127</t>
  </si>
  <si>
    <t>C-129</t>
  </si>
  <si>
    <t>C-138</t>
  </si>
  <si>
    <t>C-144</t>
  </si>
  <si>
    <t>C-147</t>
  </si>
  <si>
    <t>C-159</t>
  </si>
  <si>
    <t>C-161</t>
  </si>
  <si>
    <t>C-166</t>
  </si>
  <si>
    <t>C-179</t>
  </si>
  <si>
    <t>C-184</t>
  </si>
  <si>
    <t>C-189</t>
  </si>
  <si>
    <t>C-191</t>
  </si>
  <si>
    <t>C-193</t>
  </si>
  <si>
    <t>C-198</t>
  </si>
  <si>
    <t>módosított
határidő A</t>
  </si>
  <si>
    <t>módosított
határidő B</t>
  </si>
  <si>
    <t>Módosítsa a határidőt a C oszlopban! Az új határidő</t>
  </si>
  <si>
    <t>az eredeti határidő negyedévének utolsó napja le-</t>
  </si>
  <si>
    <t>gyen! A D oszlopban is az eredeti határidőt kell mó-</t>
  </si>
  <si>
    <t>félévének utolsó napja legyen!</t>
  </si>
  <si>
    <t>dosítania, de most az új határidő az eredeti határidő</t>
  </si>
  <si>
    <t>Számolja ki az E oszlopban mikor járnak le a lekötések!</t>
  </si>
  <si>
    <t>név</t>
  </si>
  <si>
    <t>kezdés</t>
  </si>
  <si>
    <t>Pomázi Beatrix</t>
  </si>
  <si>
    <t>Rideg Tamás</t>
  </si>
  <si>
    <t>Rényi Csanád</t>
  </si>
  <si>
    <t>Slezák Jakab</t>
  </si>
  <si>
    <t>Halmosi Móricz</t>
  </si>
  <si>
    <t>Alföldi Noémi</t>
  </si>
  <si>
    <t>Pajor Krisztina</t>
  </si>
  <si>
    <t>Szántai György</t>
  </si>
  <si>
    <t>Stark Dominika</t>
  </si>
  <si>
    <t>Cseke János</t>
  </si>
  <si>
    <t>Bognár Ilka</t>
  </si>
  <si>
    <t>Ötvös Mária</t>
  </si>
  <si>
    <t>Székács Malvin</t>
  </si>
  <si>
    <t>Hegyi Kázmér</t>
  </si>
  <si>
    <t>Bartos Győző</t>
  </si>
  <si>
    <t>Lapos Etelka</t>
  </si>
  <si>
    <t>Ember György</t>
  </si>
  <si>
    <t>Kövér Pál</t>
  </si>
  <si>
    <t>Csáki Emma</t>
  </si>
  <si>
    <t>Szerdahelyi Ildikó</t>
  </si>
  <si>
    <t>Szepesi Magdolna</t>
  </si>
  <si>
    <t>Bolgár Rita</t>
  </si>
  <si>
    <t>Éles Julianna</t>
  </si>
  <si>
    <t>Ráth Hedvig</t>
  </si>
  <si>
    <t>Gerő Kornél</t>
  </si>
  <si>
    <t>Kecskés Szaniszló</t>
  </si>
  <si>
    <t>Somogyi Gáspár</t>
  </si>
  <si>
    <t>Gond Gergő</t>
  </si>
  <si>
    <t>Székács Gabriella</t>
  </si>
  <si>
    <t>Stark Kornélia</t>
  </si>
  <si>
    <t>Fellegi Jolán</t>
  </si>
  <si>
    <t>Mosolygó Melinda</t>
  </si>
  <si>
    <t>Rózsahegyi Donát</t>
  </si>
  <si>
    <t>Juhász Bernát</t>
  </si>
  <si>
    <t>Huber Dénes</t>
  </si>
  <si>
    <t>Somoskövi Rita</t>
  </si>
  <si>
    <t>Diószegi Csongor</t>
  </si>
  <si>
    <t>Erdős Mózes</t>
  </si>
  <si>
    <t>Dobai Adél</t>
  </si>
  <si>
    <t>Pusztai Roland</t>
  </si>
  <si>
    <t>Bán Renáta</t>
  </si>
  <si>
    <t>Lapos Rezső</t>
  </si>
  <si>
    <t>Angyal Zsigmond</t>
  </si>
  <si>
    <t>Pozsonyi Rezső</t>
  </si>
  <si>
    <t>Slezák Jusztin</t>
  </si>
  <si>
    <t>Kemény Szilvia</t>
  </si>
  <si>
    <t>Majoros Ibolya</t>
  </si>
  <si>
    <t>Kamarás Szilárd</t>
  </si>
  <si>
    <t>Rideg Fülöp</t>
  </si>
  <si>
    <t>Szigeti Elek</t>
  </si>
  <si>
    <t>Gönci Gáspár</t>
  </si>
  <si>
    <t>Solymos Virág</t>
  </si>
  <si>
    <t>Pongó Cecilia</t>
  </si>
  <si>
    <t>Abonyi Levente</t>
  </si>
  <si>
    <t>Morvai Kornél</t>
  </si>
  <si>
    <t>Szalai Lénárd</t>
  </si>
  <si>
    <t>Kerepesi Beatrix</t>
  </si>
  <si>
    <t>Gerencsér Kristóf</t>
  </si>
  <si>
    <t>Csaplár Aranka</t>
  </si>
  <si>
    <t>Pásztor Mária</t>
  </si>
  <si>
    <t>Dömötör Debóra</t>
  </si>
  <si>
    <t>Kőműves Árpád</t>
  </si>
  <si>
    <t>Lendvai Kármen</t>
  </si>
  <si>
    <t>Szerencsés Eszter</t>
  </si>
  <si>
    <t>Csóka Benő</t>
  </si>
  <si>
    <t>Horváth Ivó</t>
  </si>
  <si>
    <t>Engi Nándor</t>
  </si>
  <si>
    <t>Perlaki Gyöngyvér</t>
  </si>
  <si>
    <t>Juhász Fülöp</t>
  </si>
  <si>
    <t>Bodó Ádám</t>
  </si>
  <si>
    <t>Lovász Géza</t>
  </si>
  <si>
    <t>Cseke Arika</t>
  </si>
  <si>
    <t>Kékesi Liliána</t>
  </si>
  <si>
    <t>Raffai Hédi</t>
  </si>
  <si>
    <t>Fitos Kornél</t>
  </si>
  <si>
    <t>Erdős Károly</t>
  </si>
  <si>
    <t>Pölöskei Iván</t>
  </si>
  <si>
    <t>Sánta Tímea</t>
  </si>
  <si>
    <t>Várnai Elvira</t>
  </si>
  <si>
    <t>Svéd Jenő</t>
  </si>
  <si>
    <t>Sárkány Réka</t>
  </si>
  <si>
    <t>Kubinyi László</t>
  </si>
  <si>
    <t>Koczka Iván</t>
  </si>
  <si>
    <t>Tomcsik Szilvia</t>
  </si>
  <si>
    <t>Parti Iván</t>
  </si>
  <si>
    <t>Péli Margit</t>
  </si>
  <si>
    <t>Szamosi Réka</t>
  </si>
  <si>
    <t>Solymár Sándor</t>
  </si>
  <si>
    <t>Paál Csenge</t>
  </si>
  <si>
    <t>Bodó Gusztáv</t>
  </si>
  <si>
    <t>Regős György</t>
  </si>
  <si>
    <t>Berkes Szidónia</t>
  </si>
  <si>
    <t>Szemes Tódor</t>
  </si>
  <si>
    <t>Bodrogi Izolda</t>
  </si>
  <si>
    <t>Pető János</t>
  </si>
  <si>
    <t>Árva Erik</t>
  </si>
  <si>
    <t>Somodi Júlia</t>
  </si>
  <si>
    <t>Gál Csongor</t>
  </si>
  <si>
    <t>Hajós Dániel</t>
  </si>
  <si>
    <t>Kontra Alfréd</t>
  </si>
  <si>
    <t>Sárai Evelin</t>
  </si>
  <si>
    <t>Komlósi János</t>
  </si>
  <si>
    <t>Majoros Krisztina</t>
  </si>
  <si>
    <t>Jurányi Kálmán</t>
  </si>
  <si>
    <t>Homoki Kármen</t>
  </si>
  <si>
    <t>Pécsi Elvira</t>
  </si>
  <si>
    <t>Kamarás Regina</t>
  </si>
  <si>
    <t>Jelinek Domonkos</t>
  </si>
  <si>
    <t>Harmat Tihamér</t>
  </si>
  <si>
    <t>Szép Jolán</t>
  </si>
  <si>
    <t>Kulcsár Marietta</t>
  </si>
  <si>
    <t>Molnár Roland</t>
  </si>
  <si>
    <t>Szorád Erika</t>
  </si>
  <si>
    <t>Medve Zsolt</t>
  </si>
  <si>
    <t>Kopácsi Ilona</t>
  </si>
  <si>
    <t>Gáti Tiborc</t>
  </si>
  <si>
    <t>Kútvölgyi Katalin</t>
  </si>
  <si>
    <t>Pusztai Márkó</t>
  </si>
  <si>
    <t>Szepesi Anita</t>
  </si>
  <si>
    <t>Szabó Imre</t>
  </si>
  <si>
    <t>Sátori Szabrina</t>
  </si>
  <si>
    <t>Koncz Enikő</t>
  </si>
  <si>
    <t>Révész Ferenc</t>
  </si>
  <si>
    <t>Sarkadi Gerzson</t>
  </si>
  <si>
    <t>Lovász Salamon</t>
  </si>
  <si>
    <t>Magyar Franciska</t>
  </si>
  <si>
    <t>Polányi Kristóf</t>
  </si>
  <si>
    <t>Korda Benedek</t>
  </si>
  <si>
    <t>Barta Bíborka</t>
  </si>
  <si>
    <t>Hamar Tas</t>
  </si>
  <si>
    <t>Bobák Edgár</t>
  </si>
  <si>
    <t>Tasnádi Violetta</t>
  </si>
  <si>
    <t>Kőműves Edgár</t>
  </si>
  <si>
    <t>Paál Elemér</t>
  </si>
  <si>
    <t>Szendrei Bonifác</t>
  </si>
  <si>
    <t>Harmat Tivadar</t>
  </si>
  <si>
    <t>Munkácsi Barna</t>
  </si>
  <si>
    <t>Fehérvári Iván</t>
  </si>
  <si>
    <t>Adorján Timót</t>
  </si>
  <si>
    <t>Forgács Aranka</t>
  </si>
  <si>
    <t>Medve Emőke</t>
  </si>
  <si>
    <t>Madarász Arika</t>
  </si>
  <si>
    <t>Mikó Salamon</t>
  </si>
  <si>
    <t>Ujvári Izsó</t>
  </si>
  <si>
    <t>Takács Levente</t>
  </si>
  <si>
    <t>Kollár Beáta</t>
  </si>
  <si>
    <t>Csáki Zoltán</t>
  </si>
  <si>
    <t>Szentgyörgyi Irén</t>
  </si>
  <si>
    <t>Kemény Lóránt</t>
  </si>
  <si>
    <t>Sóti Alíz</t>
  </si>
  <si>
    <t>Jávor Alíz</t>
  </si>
  <si>
    <t>Mocsári Adorján</t>
  </si>
  <si>
    <t>Asztalos Ida</t>
  </si>
  <si>
    <t>Asztalos Viktória</t>
  </si>
  <si>
    <t>Porkoláb Noémi</t>
  </si>
  <si>
    <t>Lázár Csenge</t>
  </si>
  <si>
    <t>Tihanyi Arnold</t>
  </si>
  <si>
    <t>Kerti Krisztina</t>
  </si>
  <si>
    <t>Perényi Kelemen</t>
  </si>
  <si>
    <t>Mikó Fanni</t>
  </si>
  <si>
    <t>Császár Elza</t>
  </si>
  <si>
    <t>Perényi János</t>
  </si>
  <si>
    <t>Szente Rozália</t>
  </si>
  <si>
    <t>Kertes Hilda</t>
  </si>
  <si>
    <t>Karsai Antónia</t>
  </si>
  <si>
    <t>Gönci Mihály</t>
  </si>
  <si>
    <t>Csáki Adalbert</t>
  </si>
  <si>
    <t>Sarkadi Szaniszló</t>
  </si>
  <si>
    <t>Sápi Lipót</t>
  </si>
  <si>
    <t>Liptai Géza</t>
  </si>
  <si>
    <t>Hajnal Ilka</t>
  </si>
  <si>
    <t>Pozsgai Elza</t>
  </si>
  <si>
    <t>Temesi Imre</t>
  </si>
  <si>
    <t>Bognár Hedvig</t>
  </si>
  <si>
    <t>Gulyás Adalbert</t>
  </si>
  <si>
    <t>Rényi Pál</t>
  </si>
  <si>
    <t>Éles Péter</t>
  </si>
  <si>
    <t>Hegyi Barna</t>
  </si>
  <si>
    <t>Kőműves Antónia</t>
  </si>
  <si>
    <t>Mosolygó Ákos</t>
  </si>
  <si>
    <t>Hornyák Albert</t>
  </si>
  <si>
    <t>Vajda Antal</t>
  </si>
  <si>
    <t>Kosztolányi Mária</t>
  </si>
  <si>
    <t>Solymár Beatrix</t>
  </si>
  <si>
    <t>Lovász Gertrúd</t>
  </si>
  <si>
    <t>Dévényi Barnabás</t>
  </si>
  <si>
    <t>Ráth Tas</t>
  </si>
  <si>
    <t>Havas Dezső</t>
  </si>
  <si>
    <t>Budai Annabella</t>
  </si>
  <si>
    <t>Sütő Kitti</t>
  </si>
  <si>
    <t>Nagy Vilma</t>
  </si>
  <si>
    <t>Sólyom Richárd</t>
  </si>
  <si>
    <t>Surányi Mária</t>
  </si>
  <si>
    <t>Karácsony Zita</t>
  </si>
  <si>
    <t>Hajdú Emil</t>
  </si>
  <si>
    <t>Ormai Ábrahám</t>
  </si>
  <si>
    <t>Karácsony Evelin</t>
  </si>
  <si>
    <t>Ócsai Levente</t>
  </si>
  <si>
    <t>Kecskés Boglárka</t>
  </si>
  <si>
    <t>Stadler Boriska</t>
  </si>
  <si>
    <t>Fóti Helga</t>
  </si>
  <si>
    <t>Pósa Mária</t>
  </si>
  <si>
    <t>Ocskó Teréz</t>
  </si>
  <si>
    <t>Kopácsi Szervác</t>
  </si>
  <si>
    <t>Huszák János</t>
  </si>
  <si>
    <t>Ritter Salamon</t>
  </si>
  <si>
    <t>Suba Borbála</t>
  </si>
  <si>
    <t>Berkes Gergő</t>
  </si>
  <si>
    <t>Német Ágota</t>
  </si>
  <si>
    <t>Palotás Dénes</t>
  </si>
  <si>
    <t>Raffai Linda</t>
  </si>
  <si>
    <t>Lapos Menyhért</t>
  </si>
  <si>
    <t>Tárnok Andrea</t>
  </si>
  <si>
    <t>Rónai Lajos</t>
  </si>
  <si>
    <t>Lengyel Mátyás</t>
  </si>
  <si>
    <t>Sárközi Szeréna</t>
  </si>
  <si>
    <t>Jávor Dezső</t>
  </si>
  <si>
    <t>Császár Ernő</t>
  </si>
  <si>
    <t>Zeke Franciska</t>
  </si>
  <si>
    <t>Pálos Róza</t>
  </si>
  <si>
    <t>Végh Ambrus</t>
  </si>
  <si>
    <t>Lakos Orbán</t>
  </si>
  <si>
    <t>Ujvári Irén</t>
  </si>
  <si>
    <t>Pécsi Lóránt</t>
  </si>
  <si>
    <t>Bakos Botond</t>
  </si>
  <si>
    <t>Duka Marcell</t>
  </si>
  <si>
    <t>Garamvölgyi Dániel</t>
  </si>
  <si>
    <t>Szegő Judit</t>
  </si>
  <si>
    <t>Farkas Ervin</t>
  </si>
  <si>
    <t>Gazdag Erika</t>
  </si>
  <si>
    <t>Arató Mária</t>
  </si>
  <si>
    <t>Bajor Anna</t>
  </si>
  <si>
    <t>Ocskó Tas</t>
  </si>
  <si>
    <t>Lakatos Judit</t>
  </si>
  <si>
    <t>Jurányi Vazul</t>
  </si>
  <si>
    <t>Szerdahelyi Olívia</t>
  </si>
  <si>
    <t>Pálinkás Gedeon</t>
  </si>
  <si>
    <t>Kürti Csenger</t>
  </si>
  <si>
    <t>Gond Irén</t>
  </si>
  <si>
    <t>Vitéz Izolda</t>
  </si>
  <si>
    <t>Keleti Simon</t>
  </si>
  <si>
    <t>Megyeri Pál</t>
  </si>
  <si>
    <t>Ember Mihály</t>
  </si>
  <si>
    <t>Gyulai Ferenc</t>
  </si>
  <si>
    <t>Ötvös Roland</t>
  </si>
  <si>
    <t>Táborosi Jenő</t>
  </si>
  <si>
    <t>Halász Terézia</t>
  </si>
  <si>
    <t>Pallagi Aurél</t>
  </si>
  <si>
    <t>Perényi Timót</t>
  </si>
  <si>
    <t>Lakos Illés</t>
  </si>
  <si>
    <t>Burján Gergely</t>
  </si>
  <si>
    <t>Fehérvári Cecilia</t>
  </si>
  <si>
    <t>Tóth Ernő</t>
  </si>
  <si>
    <t>Sápi Ernő</t>
  </si>
  <si>
    <t>Fóti Orbán</t>
  </si>
  <si>
    <t>Karácsony Csanád</t>
  </si>
  <si>
    <t>Stark Péter</t>
  </si>
  <si>
    <t>Bobák Dominika</t>
  </si>
  <si>
    <t>Váradi Imola</t>
  </si>
  <si>
    <t>módosított</t>
  </si>
  <si>
    <t>Módosítsa a kezdés időpontját a C oszlopban, úgy</t>
  </si>
  <si>
    <t>hogy az új időpontok másodpercei nullák legyenek!</t>
  </si>
  <si>
    <t>Ha az eredeti időpont másodperce huszonkilencnél</t>
  </si>
  <si>
    <t>Nem szükséges HA függvényt használnia, mert az ösz-</t>
  </si>
  <si>
    <t>Hegyi Kelemen</t>
  </si>
  <si>
    <t>Bartos Gergely</t>
  </si>
  <si>
    <t>Komlósi Adél</t>
  </si>
  <si>
    <t>Debreceni Matild</t>
  </si>
  <si>
    <t>Ormai Júlia</t>
  </si>
  <si>
    <t>Sárai Csenger</t>
  </si>
  <si>
    <t>Végh Linda</t>
  </si>
  <si>
    <t>Fényes Kornél</t>
  </si>
  <si>
    <t>Magyar Sándor</t>
  </si>
  <si>
    <t>Mátyus Elemér</t>
  </si>
  <si>
    <t>Szekeres Kornél</t>
  </si>
  <si>
    <t>Stark Kitti</t>
  </si>
  <si>
    <t>Piros Paulina</t>
  </si>
  <si>
    <t>Szilágyi Fanni</t>
  </si>
  <si>
    <t>Császár Borisz</t>
  </si>
  <si>
    <t>Lantos Jenő</t>
  </si>
  <si>
    <t>Csernus Boglár</t>
  </si>
  <si>
    <t>Vágó Ede</t>
  </si>
  <si>
    <t>Ódor Ilona</t>
  </si>
  <si>
    <t>Tárnok Kornél</t>
  </si>
  <si>
    <t>Fitos Farkas</t>
  </si>
  <si>
    <t>Kalmár Andrea</t>
  </si>
  <si>
    <t>Megyesi Mihály</t>
  </si>
  <si>
    <t>Enyedi Martina</t>
  </si>
  <si>
    <t>Szentgyörgyi Teréz</t>
  </si>
  <si>
    <t>Szanyi Réka</t>
  </si>
  <si>
    <t>Csáki Gergely</t>
  </si>
  <si>
    <t>Osváth Judit</t>
  </si>
  <si>
    <t>Vámos Mária</t>
  </si>
  <si>
    <t>Faludi Katalin</t>
  </si>
  <si>
    <t>Szabados Edvin</t>
  </si>
  <si>
    <t>Asztalos Mária</t>
  </si>
  <si>
    <t>Országh Illés</t>
  </si>
  <si>
    <t>Magyar János</t>
  </si>
  <si>
    <t>Vámos Rókus</t>
  </si>
  <si>
    <t>Kende Gusztáv</t>
  </si>
  <si>
    <t>Nyerges Simon</t>
  </si>
  <si>
    <t>Fodor Mónika</t>
  </si>
  <si>
    <t>Sütő Gedeon</t>
  </si>
  <si>
    <t>Székely Jeromos</t>
  </si>
  <si>
    <t>Huber Paulina</t>
  </si>
  <si>
    <t>Szőnyi Taksony</t>
  </si>
  <si>
    <t>Lánczi Bálint</t>
  </si>
  <si>
    <t>Lapos Simon</t>
  </si>
  <si>
    <t>Rózsahegyi Vajk</t>
  </si>
  <si>
    <t>Olajos Virág</t>
  </si>
  <si>
    <t>Arató Viktor</t>
  </si>
  <si>
    <t>Jankovics Klára</t>
  </si>
  <si>
    <t>Keleti Imre</t>
  </si>
  <si>
    <t>Ács Galina</t>
  </si>
  <si>
    <t>Hajós Gergő</t>
  </si>
  <si>
    <t>Fehér Olga</t>
  </si>
  <si>
    <t>Ritter Szeréna</t>
  </si>
  <si>
    <t>Szamosi Ödön</t>
  </si>
  <si>
    <t>Fehérvári András</t>
  </si>
  <si>
    <t>Orosz Zsigmond</t>
  </si>
  <si>
    <t>Bobák András</t>
  </si>
  <si>
    <t>Kőszegi Szabrina</t>
  </si>
  <si>
    <t>Lapos Melinda</t>
  </si>
  <si>
    <t>Selmeci Klára</t>
  </si>
  <si>
    <t>Palágyi Kitti</t>
  </si>
  <si>
    <t>Kormos Klára</t>
  </si>
  <si>
    <t>Káldor Andrea</t>
  </si>
  <si>
    <t>Pék Lenke</t>
  </si>
  <si>
    <t>Füleki János</t>
  </si>
  <si>
    <t>Ligeti Frigyes</t>
  </si>
  <si>
    <t>Réti Timót</t>
  </si>
  <si>
    <t>Polgár Örs</t>
  </si>
  <si>
    <t>Berkes Szabina</t>
  </si>
  <si>
    <t>Somfai Boglár</t>
  </si>
  <si>
    <t>Szép Hilda</t>
  </si>
  <si>
    <t>Beke Ádám</t>
  </si>
  <si>
    <t>Mészáros Andor</t>
  </si>
  <si>
    <t>Blaskó Jeromos</t>
  </si>
  <si>
    <t>Szigetvári Emese</t>
  </si>
  <si>
    <t>Osváth Gertrúd</t>
  </si>
  <si>
    <t>Korpás Kornél</t>
  </si>
  <si>
    <t>Fazekas Gyula</t>
  </si>
  <si>
    <t>Zágon Mária</t>
  </si>
  <si>
    <t>Ambrus Lívia</t>
  </si>
  <si>
    <t>Ritter Laura</t>
  </si>
  <si>
    <t>Rózsavölgyi Adrienn</t>
  </si>
  <si>
    <t>Fodor Huba</t>
  </si>
  <si>
    <t>Kormos Márkó</t>
  </si>
  <si>
    <t>Sárai Krisztián</t>
  </si>
  <si>
    <t>Boros Judit</t>
  </si>
  <si>
    <t>Komáromi Zétény</t>
  </si>
  <si>
    <t>Kecskés Felícia</t>
  </si>
  <si>
    <t>Kocsis Zsuzsanna</t>
  </si>
  <si>
    <t>Szatmári Vera</t>
  </si>
  <si>
    <t>Kovács Magdaléna</t>
  </si>
  <si>
    <t>Csernus Rozália</t>
  </si>
  <si>
    <t>Haraszti Margit</t>
  </si>
  <si>
    <t>Pandúr András</t>
  </si>
  <si>
    <t>Varga Gergely</t>
  </si>
  <si>
    <t>Sárközi Hajnalka</t>
  </si>
  <si>
    <t>Szekeres Fanni</t>
  </si>
  <si>
    <t>Szigetvári Boriska</t>
  </si>
  <si>
    <t>Csordás Menyhért</t>
  </si>
  <si>
    <t>Jámbor Kornél</t>
  </si>
  <si>
    <t>Czakó Miklós</t>
  </si>
  <si>
    <t>Sarkadi Martina</t>
  </si>
  <si>
    <t>Zala Emese</t>
  </si>
  <si>
    <t>Hidas Kristóf</t>
  </si>
  <si>
    <t>Rónai Beáta</t>
  </si>
  <si>
    <t>Sipos István</t>
  </si>
  <si>
    <t>Gyenes Pál</t>
  </si>
  <si>
    <t>Megyesi Elek</t>
  </si>
  <si>
    <t>Harmat Marietta</t>
  </si>
  <si>
    <t>Dobai Adrienn</t>
  </si>
  <si>
    <t>Rónai Mária</t>
  </si>
  <si>
    <t>Tar Botond</t>
  </si>
  <si>
    <t>Galambos Ádám</t>
  </si>
  <si>
    <t>Kecskés Magdolna</t>
  </si>
  <si>
    <t>Angyal Donát</t>
  </si>
  <si>
    <t>Ormai Tilda</t>
  </si>
  <si>
    <t>Rózsa Hugó</t>
  </si>
  <si>
    <t>Ravasz Terézia</t>
  </si>
  <si>
    <t>Jankovics Gedeon</t>
  </si>
  <si>
    <t>Fonyódi Dóra</t>
  </si>
  <si>
    <t>Gulyás Annabella</t>
  </si>
  <si>
    <t>Unger Ilka</t>
  </si>
  <si>
    <t>Szamosi István</t>
  </si>
  <si>
    <t>Gerő Lukács</t>
  </si>
  <si>
    <t>Padányi Ferenc</t>
  </si>
  <si>
    <t>Balog Lívia</t>
  </si>
  <si>
    <t>Majoros Olimpia</t>
  </si>
  <si>
    <t>Erdei Mária</t>
  </si>
  <si>
    <t>Iványi Izabella</t>
  </si>
  <si>
    <t>Cigány Zsuzsanna</t>
  </si>
  <si>
    <t>Révész Kornél</t>
  </si>
  <si>
    <t>Mosolygó János</t>
  </si>
  <si>
    <t>Hetényi Izabella</t>
  </si>
  <si>
    <t>Medve György</t>
  </si>
  <si>
    <t>Kecskés Farkas</t>
  </si>
  <si>
    <t>Kárpáti Ádám</t>
  </si>
  <si>
    <t>Fitos Adél</t>
  </si>
  <si>
    <t>Paál Tamara</t>
  </si>
  <si>
    <t>Medve Hugó</t>
  </si>
  <si>
    <t>Fehérvári Gedeon</t>
  </si>
  <si>
    <t>Szántai Jónás</t>
  </si>
  <si>
    <t>Rózsa Albert</t>
  </si>
  <si>
    <t>Pósa Lujza</t>
  </si>
  <si>
    <t>Ambrus Emőke</t>
  </si>
  <si>
    <t>Petrovics Dániel</t>
  </si>
  <si>
    <t>Ember Edvin</t>
  </si>
  <si>
    <t>Mátrai Márton</t>
  </si>
  <si>
    <t>Süle Richárd</t>
  </si>
  <si>
    <t>Svéd Félix</t>
  </si>
  <si>
    <t>Sós Ilona</t>
  </si>
  <si>
    <t>Heller Krisztina</t>
  </si>
  <si>
    <t>Székely Vajk</t>
  </si>
  <si>
    <t>Nógrádi Lipót</t>
  </si>
  <si>
    <t>Pozsgai Vilmos</t>
  </si>
  <si>
    <t>Gazdag Paula</t>
  </si>
  <si>
    <t>Pintér Vendel</t>
  </si>
  <si>
    <t>Budai Hunor</t>
  </si>
  <si>
    <t>Surányi Alfréd</t>
  </si>
  <si>
    <t>Bodrogi Ernő</t>
  </si>
  <si>
    <t>Ocskó Mónika</t>
  </si>
  <si>
    <t>Pomázi Valéria</t>
  </si>
  <si>
    <t>Gerő Elemér</t>
  </si>
  <si>
    <t>Róka Botond</t>
  </si>
  <si>
    <t>Kenyeres Evelin</t>
  </si>
  <si>
    <t>Dombi István</t>
  </si>
  <si>
    <t>Rudas Miléna</t>
  </si>
  <si>
    <t>Virág Tamás</t>
  </si>
  <si>
    <t>Kertész Imre</t>
  </si>
  <si>
    <t>Komáromi Kelemen</t>
  </si>
  <si>
    <t>Vass Roland</t>
  </si>
  <si>
    <t>Karsai Judit</t>
  </si>
  <si>
    <t>Szőke Simon</t>
  </si>
  <si>
    <t>Oláh Pál</t>
  </si>
  <si>
    <t>Hajnal Ádám</t>
  </si>
  <si>
    <t>Szeberényi Arany</t>
  </si>
  <si>
    <t>Kocsis Hermina</t>
  </si>
  <si>
    <t>Adorján Szervác</t>
  </si>
  <si>
    <t>Csorba Huba</t>
  </si>
  <si>
    <t>Lovász Mihály</t>
  </si>
  <si>
    <t>Sajó Adél</t>
  </si>
  <si>
    <t>Pataki Judit</t>
  </si>
  <si>
    <t>Burján Emőke</t>
  </si>
  <si>
    <t>Slezák Ignác</t>
  </si>
  <si>
    <t>Müller Katalin</t>
  </si>
  <si>
    <t>Faludi Kornélia</t>
  </si>
  <si>
    <t>Sötér Olimpia</t>
  </si>
  <si>
    <t>Serföző Zsuzsanna</t>
  </si>
  <si>
    <t>Nyitrai Patrícia</t>
  </si>
  <si>
    <t>Halasi Ágoston</t>
  </si>
  <si>
    <t>Makra Katinka</t>
  </si>
  <si>
    <t>Suba Bódog</t>
  </si>
  <si>
    <t>Szatmári Aladár</t>
  </si>
  <si>
    <t>Kerti László</t>
  </si>
  <si>
    <t>Reményi Erzsébet</t>
  </si>
  <si>
    <t>Sötér Tamás</t>
  </si>
  <si>
    <t>Bagi Miklós</t>
  </si>
  <si>
    <t>Abonyi Stefánia</t>
  </si>
  <si>
    <t>Rideg Lipót</t>
  </si>
  <si>
    <t>Csontos Lukács</t>
  </si>
  <si>
    <t>Kollár Julianna</t>
  </si>
  <si>
    <t>Kapás Matild</t>
  </si>
  <si>
    <t>Asztalos Kálmán</t>
  </si>
  <si>
    <t>Szigetvári Pongrác</t>
  </si>
  <si>
    <t>Vass Erik</t>
  </si>
  <si>
    <t>Dobai Laura</t>
  </si>
  <si>
    <t>Sáfrány Jenő</t>
  </si>
  <si>
    <t>Szegedi Kázmér</t>
  </si>
  <si>
    <t>Raffai Barna</t>
  </si>
  <si>
    <t>Stark Imre</t>
  </si>
  <si>
    <t>Zeke Mátyás</t>
  </si>
  <si>
    <t>Lázár Sára</t>
  </si>
  <si>
    <t>Gönci Miléna</t>
  </si>
  <si>
    <t>Bakos Elek</t>
  </si>
  <si>
    <t>Kurucz Emil</t>
  </si>
  <si>
    <t>Gosztonyi Ágnes</t>
  </si>
  <si>
    <t>Tárnok Annabella</t>
  </si>
  <si>
    <t>Dombi Tamás</t>
  </si>
  <si>
    <t>Pozsgai Albert</t>
  </si>
  <si>
    <t>Bódi Taksony</t>
  </si>
  <si>
    <t>Boros Mátyás</t>
  </si>
  <si>
    <t>Boros Boglárka</t>
  </si>
  <si>
    <t>Pozsonyi Jeromos</t>
  </si>
  <si>
    <t>Kökény Liza</t>
  </si>
  <si>
    <t>Frank Jónás</t>
  </si>
  <si>
    <t>Dorogi Róbert</t>
  </si>
  <si>
    <t>Karácsony Szilvia</t>
  </si>
  <si>
    <t>Dombi János</t>
  </si>
  <si>
    <t>Kun Flóra</t>
  </si>
  <si>
    <t>Abonyi Tivadar</t>
  </si>
  <si>
    <t>Pócsik Csenge</t>
  </si>
  <si>
    <t>Váraljai Tibor</t>
  </si>
  <si>
    <t>Gönci Béla</t>
  </si>
  <si>
    <t>Kuti Bonifác</t>
  </si>
  <si>
    <t>Holló Edgár</t>
  </si>
  <si>
    <t>Cseke Viktor</t>
  </si>
  <si>
    <t>Komáromi Medárd</t>
  </si>
  <si>
    <t>Mocsári Gertrúd</t>
  </si>
  <si>
    <t>Keszthelyi Tekla</t>
  </si>
  <si>
    <t>Szentmiklósi Gáspár</t>
  </si>
  <si>
    <t>Ócsai Franciska</t>
  </si>
  <si>
    <t>Horváth Farkas</t>
  </si>
  <si>
    <t>Bodrogi Lídia</t>
  </si>
  <si>
    <t>Sárvári Fülöp</t>
  </si>
  <si>
    <t>Somogyvári Martina</t>
  </si>
  <si>
    <t>Forgács Elek</t>
  </si>
  <si>
    <t>Gyurkovics Debóra</t>
  </si>
  <si>
    <t>Kerepesi Antal</t>
  </si>
  <si>
    <t>Czifra Galina</t>
  </si>
  <si>
    <t>Ráth Zsuzsanna</t>
  </si>
  <si>
    <t>Mosolygó Galina</t>
  </si>
  <si>
    <t>Kovács Gergely</t>
  </si>
  <si>
    <t>befejezés</t>
  </si>
  <si>
    <t>kerekítve</t>
  </si>
  <si>
    <t>munka</t>
  </si>
  <si>
    <t>Szerdahelyi Pál</t>
  </si>
  <si>
    <t>Adja meg a munkavégzés időtartalmát hat perc pon-</t>
  </si>
  <si>
    <t>tossággal!</t>
  </si>
  <si>
    <t>fizetés I.</t>
  </si>
  <si>
    <t>fizetés II.</t>
  </si>
  <si>
    <t>Bognár Zoltán</t>
  </si>
  <si>
    <t>Varga Tímea</t>
  </si>
  <si>
    <t>Szabó Tamás</t>
  </si>
  <si>
    <t>Juhász Edit</t>
  </si>
  <si>
    <t>Hajdú Sándor</t>
  </si>
  <si>
    <t>Kenyeres Zénó</t>
  </si>
  <si>
    <t>Pataki Bea</t>
  </si>
  <si>
    <t>Az emberek minden megkezdett negyvenöt percért</t>
  </si>
  <si>
    <t>hétezer forintot kapnak. Számolja ki a fizetésüket két</t>
  </si>
  <si>
    <t>módszerrel a D és az E oszlopokban!</t>
  </si>
  <si>
    <t>nagyobb, akkor az eredeti időpont perc-számát nö-</t>
  </si>
  <si>
    <t>velje meg eggyel!</t>
  </si>
  <si>
    <t>szehasonlitás logikai eredményét a képletben a prog-</t>
  </si>
  <si>
    <t>lesz.</t>
  </si>
  <si>
    <t>ram számmá konvertálja. Az IGAZ egy, a HAMIS nulla</t>
  </si>
  <si>
    <t>Számoljuk ki az E oszlopban a börtön-parancsnoknak</t>
  </si>
  <si>
    <t>mikor kell szabadon bocsájtania az elítélteket!</t>
  </si>
  <si>
    <t>A D oszlopban képezze a ledolgozott perceket, majd</t>
  </si>
  <si>
    <t>ebből állapítsa meg a negyvenöt perces periódusok</t>
  </si>
  <si>
    <t>számát!</t>
  </si>
  <si>
    <t>Az E oszlopban a ledolgozott időtartam számértéké-</t>
  </si>
  <si>
    <t>vel kalkuláljon! Ne felejtse, hogy a program mindig</t>
  </si>
  <si>
    <t>azzal számol!</t>
  </si>
  <si>
    <t>Bánki Gergő</t>
  </si>
  <si>
    <t>Erdős Simon</t>
  </si>
  <si>
    <t>Gazsó Bódog</t>
  </si>
  <si>
    <t>Méhes Antal</t>
  </si>
  <si>
    <t>Gémes Vince</t>
  </si>
  <si>
    <t>Fitos Timót</t>
  </si>
  <si>
    <t>Vajda Ignác</t>
  </si>
  <si>
    <t>Hegyi Tódor</t>
  </si>
  <si>
    <t>Pados Kolos</t>
  </si>
  <si>
    <t>Ócsai Lajos</t>
  </si>
  <si>
    <t>Szabó Árpád</t>
  </si>
  <si>
    <t>Rideg Bátor</t>
  </si>
  <si>
    <t>Nádor Tamás</t>
  </si>
  <si>
    <t>Szegő Dénes</t>
  </si>
  <si>
    <t>Német Gyula</t>
  </si>
  <si>
    <t>Szőke Márkó</t>
  </si>
  <si>
    <t>Medve Ervin</t>
  </si>
  <si>
    <t>Sényi Péter</t>
  </si>
  <si>
    <t>Unger Ármin</t>
  </si>
  <si>
    <t>Kapás Fülöp</t>
  </si>
  <si>
    <t>Rudas Mózes</t>
  </si>
  <si>
    <t>Ocskó Dezső</t>
  </si>
  <si>
    <t>Toldi Orbán</t>
  </si>
  <si>
    <t>Csóka Félix</t>
  </si>
  <si>
    <t>Sánta Barna</t>
  </si>
  <si>
    <t>Virág Vazul</t>
  </si>
  <si>
    <t>Boros Arany</t>
  </si>
  <si>
    <t>Havas János</t>
  </si>
  <si>
    <t>Gönci Csaba</t>
  </si>
  <si>
    <t>Roboz Edgár</t>
  </si>
  <si>
    <t>Simák Endre</t>
  </si>
  <si>
    <t>Koncz Illés</t>
  </si>
  <si>
    <t>Sutka Jakab</t>
  </si>
  <si>
    <t>Pongó Özséb</t>
  </si>
  <si>
    <t>Kónya Zsolt</t>
  </si>
  <si>
    <t>Rejtő Rókus</t>
  </si>
  <si>
    <t>Bacsó Hajna</t>
  </si>
  <si>
    <t>Fodor Andor</t>
  </si>
  <si>
    <t>Török Donát</t>
  </si>
  <si>
    <t>Stark Hunor</t>
  </si>
  <si>
    <t>Ötvös Bence</t>
  </si>
  <si>
    <t>Huber Edvin</t>
  </si>
  <si>
    <t>Szász Aurél</t>
  </si>
  <si>
    <t>Béres Győző</t>
  </si>
  <si>
    <t>Jenei Rezső</t>
  </si>
  <si>
    <t>Rádai Gábor</t>
  </si>
  <si>
    <t>Piros Lipót</t>
  </si>
  <si>
    <t>Petró Tibor</t>
  </si>
  <si>
    <t>Novák Noémi</t>
  </si>
  <si>
    <t>Jávor Lázár</t>
  </si>
  <si>
    <t>Rédei Dávid</t>
  </si>
  <si>
    <t>Eszes Ágota</t>
  </si>
  <si>
    <t>Győri Ágnes</t>
  </si>
  <si>
    <t>Ember Paula</t>
  </si>
  <si>
    <t>Matos Gerda</t>
  </si>
  <si>
    <t>Pálos Lídia</t>
  </si>
  <si>
    <t>Kerti Linda</t>
  </si>
  <si>
    <t>Aradi Lilla</t>
  </si>
  <si>
    <t>Fejes Edina</t>
  </si>
  <si>
    <t>Varga Pálma</t>
  </si>
  <si>
    <t>Seres Nelli</t>
  </si>
  <si>
    <t>Pesti Fanni</t>
  </si>
  <si>
    <t>Bakos Tilda</t>
  </si>
  <si>
    <t>Sziva Beáta</t>
  </si>
  <si>
    <t>Lapos Emőke</t>
  </si>
  <si>
    <t>Holló Mária</t>
  </si>
  <si>
    <t>Honti Kitti</t>
  </si>
  <si>
    <t>Czakó Tímea</t>
  </si>
  <si>
    <t>Erdei Imola</t>
  </si>
  <si>
    <t>Budai Júlia</t>
  </si>
  <si>
    <t>Kövér Tünde</t>
  </si>
  <si>
    <t>Pécsi Anita</t>
  </si>
  <si>
    <t>Bajor Lívia</t>
  </si>
  <si>
    <t>Korda Jolán</t>
  </si>
  <si>
    <t>Dóczi Laura</t>
  </si>
  <si>
    <t>Balog Magda</t>
  </si>
  <si>
    <t>Pajor Emese</t>
  </si>
  <si>
    <t>Valkó Lujza</t>
  </si>
  <si>
    <t>Dobai Lenke</t>
  </si>
  <si>
    <t>Dobos Kinga</t>
  </si>
  <si>
    <t>Mezei Anikó</t>
  </si>
  <si>
    <t>Hajdú Flóra</t>
  </si>
  <si>
    <t>Dombi Márta</t>
  </si>
  <si>
    <t>Regős Judit</t>
  </si>
  <si>
    <t>Dudás Berta</t>
  </si>
  <si>
    <t>Kozma Klára</t>
  </si>
  <si>
    <t>Benkő Arika</t>
  </si>
  <si>
    <t>Pálfi Ilona</t>
  </si>
  <si>
    <t>Rónai Erika</t>
  </si>
  <si>
    <t>Sötér Hilda</t>
  </si>
  <si>
    <t>Balla Enikő</t>
  </si>
  <si>
    <t>Vörös Tekla</t>
  </si>
  <si>
    <t>Lakos Vanda</t>
  </si>
  <si>
    <t>Hajós Helga</t>
  </si>
  <si>
    <t>Mózer Gitta</t>
  </si>
  <si>
    <t>Torda Teréz</t>
  </si>
  <si>
    <t>Szűcs Zsóka</t>
  </si>
  <si>
    <t>Fehér Virág</t>
  </si>
  <si>
    <t>Lévai Vilma</t>
  </si>
  <si>
    <t>Makai Viola</t>
  </si>
  <si>
    <t>Nemes Petra</t>
  </si>
  <si>
    <t>Román Rózsa</t>
  </si>
  <si>
    <t>érkezés</t>
  </si>
  <si>
    <t>távozás</t>
  </si>
  <si>
    <t>13 előtt</t>
  </si>
  <si>
    <t>Képezzen logikai értéket a D oszlopban! Ha a távozás</t>
  </si>
  <si>
    <t>ideje tizenhárom óránál korábbi, akkor a cellában</t>
  </si>
  <si>
    <t>IGAZ, különben HAMIS érték álljon! A feladatot segéd-</t>
  </si>
  <si>
    <t>cella nélkül végezze el!</t>
  </si>
  <si>
    <t>következő</t>
  </si>
  <si>
    <t>esedékes</t>
  </si>
  <si>
    <t>Jámbor Róza</t>
  </si>
  <si>
    <t>Halász Izsó</t>
  </si>
  <si>
    <t>Füleki Luca</t>
  </si>
  <si>
    <t>Pomázi Benő</t>
  </si>
  <si>
    <t>Szorád Márk</t>
  </si>
  <si>
    <t>Lantos Nóra</t>
  </si>
  <si>
    <t>Radnai Áron</t>
  </si>
  <si>
    <t>Pollák Ödön</t>
  </si>
  <si>
    <t>Kemény Géza</t>
  </si>
  <si>
    <t>Piller Olga</t>
  </si>
  <si>
    <t>Káplár Alíz</t>
  </si>
  <si>
    <t>Sulyok Hédi</t>
  </si>
  <si>
    <t>Korpás Emőd</t>
  </si>
  <si>
    <t>Vadász Rita</t>
  </si>
  <si>
    <t>Enyedi Kata</t>
  </si>
  <si>
    <t>Kormos Irén</t>
  </si>
  <si>
    <t>Rákosi Soma</t>
  </si>
  <si>
    <t>Bartos Réka</t>
  </si>
  <si>
    <t>Pénzes Jenő</t>
  </si>
  <si>
    <t>Lugosi Béla</t>
  </si>
  <si>
    <t>Sitkei Irma</t>
  </si>
  <si>
    <t>Polgár Erik</t>
  </si>
  <si>
    <t>Cigány Vajk</t>
  </si>
  <si>
    <t>Kökény Emil</t>
  </si>
  <si>
    <t>Karsai Ilka</t>
  </si>
  <si>
    <t>Huszák Ákos</t>
  </si>
  <si>
    <t>Osváth Iván</t>
  </si>
  <si>
    <t>Mátrai Emma</t>
  </si>
  <si>
    <t>Müller Zita</t>
  </si>
  <si>
    <t>Dallos Vera</t>
  </si>
  <si>
    <t>Perger Huba</t>
  </si>
  <si>
    <t>Sárosi Máté</t>
  </si>
  <si>
    <t>Ligeti Imre</t>
  </si>
  <si>
    <t>Pócsik Elza</t>
  </si>
  <si>
    <t>Gazdag Sára</t>
  </si>
  <si>
    <t>Homoki Adél</t>
  </si>
  <si>
    <t>Kurucz Anna</t>
  </si>
  <si>
    <t>Dorogi Ábel</t>
  </si>
  <si>
    <t>Harmat Dóra</t>
  </si>
  <si>
    <t>Huszár Edit</t>
  </si>
  <si>
    <t>Ambrus Elek</t>
  </si>
  <si>
    <t>Somlai Ernő</t>
  </si>
  <si>
    <t>Jancsó Ottó</t>
  </si>
  <si>
    <t>Martos Lili</t>
  </si>
  <si>
    <t>Faludi Hugó</t>
  </si>
  <si>
    <t>Csonka Liza</t>
  </si>
  <si>
    <t>Kovács Ádám</t>
  </si>
  <si>
    <t>A kollégák egyértelmű azonosítására egy vállalat szá-</t>
  </si>
  <si>
    <t>A vállalat dolgozói öt évente hűség-jutalmat kapnak.</t>
  </si>
  <si>
    <t>A jutalom összege arányos a vállalatnál eltöltött évek-</t>
  </si>
  <si>
    <t>kel. Számolja ki a C oszlopban a következő jutalma-</t>
  </si>
  <si>
    <t>zott évfordulót!</t>
  </si>
  <si>
    <t>A hűség-jutalom esedékessége az öttel osztható évfor-</t>
  </si>
  <si>
    <t>mokból álló azonosítót használ. Az azonosító két</t>
  </si>
  <si>
    <t>részből áll: az első a belépés évszáma, évszázad és ve-</t>
  </si>
  <si>
    <t>zető nulla nélkül, a második egy sorszám, három</t>
  </si>
  <si>
    <t>szám-karakterből.</t>
  </si>
  <si>
    <t>duló július 4-kéje. Számolja ki a következő jutalom e-</t>
  </si>
  <si>
    <t>sedékességét!</t>
  </si>
  <si>
    <t>A DÁTUMÉRTÉK függvény egyetlen argumentumában</t>
  </si>
  <si>
    <t>kifejezés is állhat, amelyet szövegösszefűző operátor-</t>
  </si>
  <si>
    <t>A PLAFON.MAT függvénnyel egy számot egy adott</t>
  </si>
  <si>
    <t>szám többszörösére, felfelé kerekíthet!</t>
  </si>
  <si>
    <t>ral kapcsolhatunk a további szövegekhez.</t>
  </si>
  <si>
    <t>209</t>
  </si>
  <si>
    <t>208</t>
  </si>
  <si>
    <t>207</t>
  </si>
  <si>
    <t>206</t>
  </si>
  <si>
    <t>205</t>
  </si>
  <si>
    <t>204</t>
  </si>
  <si>
    <t>203</t>
  </si>
  <si>
    <t>202</t>
  </si>
  <si>
    <t>201</t>
  </si>
  <si>
    <t>200</t>
  </si>
  <si>
    <t>199</t>
  </si>
  <si>
    <t>198</t>
  </si>
  <si>
    <t>197</t>
  </si>
  <si>
    <t>196</t>
  </si>
  <si>
    <t>195</t>
  </si>
  <si>
    <t>194</t>
  </si>
  <si>
    <t>193</t>
  </si>
  <si>
    <t>192</t>
  </si>
  <si>
    <t>191</t>
  </si>
  <si>
    <t>190</t>
  </si>
  <si>
    <t>189</t>
  </si>
  <si>
    <t>188</t>
  </si>
  <si>
    <t>187</t>
  </si>
  <si>
    <t>186</t>
  </si>
  <si>
    <t>185</t>
  </si>
  <si>
    <t>184</t>
  </si>
  <si>
    <t>183</t>
  </si>
  <si>
    <t>182</t>
  </si>
  <si>
    <t>181</t>
  </si>
  <si>
    <t>180</t>
  </si>
  <si>
    <t>179</t>
  </si>
  <si>
    <t>178</t>
  </si>
  <si>
    <t>177</t>
  </si>
  <si>
    <t>176</t>
  </si>
  <si>
    <t>175</t>
  </si>
  <si>
    <t>174</t>
  </si>
  <si>
    <t>173</t>
  </si>
  <si>
    <t>172</t>
  </si>
  <si>
    <t>171</t>
  </si>
  <si>
    <t>170</t>
  </si>
  <si>
    <t>169</t>
  </si>
  <si>
    <t>168</t>
  </si>
  <si>
    <t>167</t>
  </si>
  <si>
    <t>166</t>
  </si>
  <si>
    <t>165</t>
  </si>
  <si>
    <t>164</t>
  </si>
  <si>
    <t>163</t>
  </si>
  <si>
    <t>162</t>
  </si>
  <si>
    <t>161</t>
  </si>
  <si>
    <t>160</t>
  </si>
  <si>
    <t>159</t>
  </si>
  <si>
    <t>158</t>
  </si>
  <si>
    <t>157</t>
  </si>
  <si>
    <t>156</t>
  </si>
  <si>
    <t>155</t>
  </si>
  <si>
    <t>154</t>
  </si>
  <si>
    <t>153</t>
  </si>
  <si>
    <t>152</t>
  </si>
  <si>
    <t>151</t>
  </si>
  <si>
    <t>150</t>
  </si>
  <si>
    <t>149</t>
  </si>
  <si>
    <t>148</t>
  </si>
  <si>
    <t>147</t>
  </si>
  <si>
    <t>146</t>
  </si>
  <si>
    <t>145</t>
  </si>
  <si>
    <t>144</t>
  </si>
  <si>
    <t>143</t>
  </si>
  <si>
    <t>142</t>
  </si>
  <si>
    <t>141</t>
  </si>
  <si>
    <t>140</t>
  </si>
  <si>
    <t>139</t>
  </si>
  <si>
    <t>138</t>
  </si>
  <si>
    <t>137</t>
  </si>
  <si>
    <t>136</t>
  </si>
  <si>
    <t>135</t>
  </si>
  <si>
    <t>134</t>
  </si>
  <si>
    <t>133</t>
  </si>
  <si>
    <t>132</t>
  </si>
  <si>
    <t>131</t>
  </si>
  <si>
    <t>130</t>
  </si>
  <si>
    <t>129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</si>
  <si>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</si>
  <si>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</si>
  <si>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</si>
  <si>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</si>
  <si>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</si>
  <si>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</si>
  <si>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</si>
  <si>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</si>
  <si>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</si>
  <si>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</si>
  <si>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</si>
  <si>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</si>
  <si>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</si>
  <si>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</si>
  <si>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</si>
  <si>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</si>
  <si>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</si>
  <si>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</si>
  <si>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</si>
  <si>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</si>
  <si>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</si>
  <si>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</si>
  <si>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</si>
  <si>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</si>
  <si>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</si>
  <si>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</si>
  <si>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</si>
  <si>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</si>
  <si>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</si>
  <si>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099</t>
  </si>
  <si>
    <t>098</t>
  </si>
  <si>
    <t>097</t>
  </si>
  <si>
    <t>096</t>
  </si>
  <si>
    <t>095</t>
  </si>
  <si>
    <t>094</t>
  </si>
  <si>
    <t>093</t>
  </si>
  <si>
    <t>092</t>
  </si>
  <si>
    <t>091</t>
  </si>
  <si>
    <t>090</t>
  </si>
  <si>
    <t>089</t>
  </si>
  <si>
    <t>088</t>
  </si>
  <si>
    <t>087</t>
  </si>
  <si>
    <t>086</t>
  </si>
  <si>
    <t>085</t>
  </si>
  <si>
    <t>084</t>
  </si>
  <si>
    <t>083</t>
  </si>
  <si>
    <t>082</t>
  </si>
  <si>
    <t>081</t>
  </si>
  <si>
    <t>080</t>
  </si>
  <si>
    <t>079</t>
  </si>
  <si>
    <t>078</t>
  </si>
  <si>
    <t>077</t>
  </si>
  <si>
    <t>076</t>
  </si>
  <si>
    <t>075</t>
  </si>
  <si>
    <t>074</t>
  </si>
  <si>
    <t>073</t>
  </si>
  <si>
    <t>072</t>
  </si>
  <si>
    <t>071</t>
  </si>
  <si>
    <t>070</t>
  </si>
  <si>
    <t>069</t>
  </si>
  <si>
    <t>068</t>
  </si>
  <si>
    <t>067</t>
  </si>
  <si>
    <t>066</t>
  </si>
  <si>
    <t>065</t>
  </si>
  <si>
    <t>064</t>
  </si>
  <si>
    <t>063</t>
  </si>
  <si>
    <t>062</t>
  </si>
  <si>
    <t>061</t>
  </si>
  <si>
    <t>060</t>
  </si>
  <si>
    <t>059</t>
  </si>
  <si>
    <t>058</t>
  </si>
  <si>
    <t>057</t>
  </si>
  <si>
    <t>056</t>
  </si>
  <si>
    <t>055</t>
  </si>
  <si>
    <t>054</t>
  </si>
  <si>
    <t>053</t>
  </si>
  <si>
    <t>052</t>
  </si>
  <si>
    <t>051</t>
  </si>
  <si>
    <t>050</t>
  </si>
  <si>
    <t>049</t>
  </si>
  <si>
    <t>048</t>
  </si>
  <si>
    <t>047</t>
  </si>
  <si>
    <t>046</t>
  </si>
  <si>
    <t>045</t>
  </si>
  <si>
    <t>044</t>
  </si>
  <si>
    <t>043</t>
  </si>
  <si>
    <t>042</t>
  </si>
  <si>
    <t>041</t>
  </si>
  <si>
    <t>040</t>
  </si>
  <si>
    <t>039</t>
  </si>
  <si>
    <t>038</t>
  </si>
  <si>
    <t>037</t>
  </si>
  <si>
    <t>036</t>
  </si>
  <si>
    <t>035</t>
  </si>
  <si>
    <t>034</t>
  </si>
  <si>
    <t>033</t>
  </si>
  <si>
    <t>032</t>
  </si>
  <si>
    <t>031</t>
  </si>
  <si>
    <t>030</t>
  </si>
  <si>
    <t>029</t>
  </si>
  <si>
    <t>028</t>
  </si>
  <si>
    <t>027</t>
  </si>
  <si>
    <t>026</t>
  </si>
  <si>
    <t>025</t>
  </si>
  <si>
    <t>024</t>
  </si>
  <si>
    <t>023</t>
  </si>
  <si>
    <t>022</t>
  </si>
  <si>
    <t>021</t>
  </si>
  <si>
    <t>020</t>
  </si>
  <si>
    <t>019</t>
  </si>
  <si>
    <t>018</t>
  </si>
  <si>
    <t>017</t>
  </si>
  <si>
    <t>016</t>
  </si>
  <si>
    <t>015</t>
  </si>
  <si>
    <t>014</t>
  </si>
  <si>
    <t>013</t>
  </si>
  <si>
    <t>012</t>
  </si>
  <si>
    <t>011</t>
  </si>
  <si>
    <t>010</t>
  </si>
  <si>
    <t>ke, közötti időszak.</t>
  </si>
  <si>
    <t>009</t>
  </si>
  <si>
    <t>seje, és utolsó napja, azaz január harmincegyedi-</t>
  </si>
  <si>
    <t>008</t>
  </si>
  <si>
    <t>ri hónap a hónap első napja, mondjuk január el-</t>
  </si>
  <si>
    <t>007</t>
  </si>
  <si>
    <t>harmincegyedike közötti időszakot értjük. A naptá-</t>
  </si>
  <si>
    <t>006</t>
  </si>
  <si>
    <t>Naptári év alatt a január elseje és a december</t>
  </si>
  <si>
    <t>005</t>
  </si>
  <si>
    <t>004</t>
  </si>
  <si>
    <t>hónapok számát a D és az E oszlopokban!</t>
  </si>
  <si>
    <t>003</t>
  </si>
  <si>
    <t>Számolja ki a két dátum között eltelt naptári évek és</t>
  </si>
  <si>
    <t>002</t>
  </si>
  <si>
    <t>001</t>
  </si>
  <si>
    <t>hónapok</t>
  </si>
  <si>
    <t>évek</t>
  </si>
  <si>
    <t>utolsó nap</t>
  </si>
  <si>
    <t>első nap</t>
  </si>
  <si>
    <t>soké 30,4375.</t>
  </si>
  <si>
    <t>Az év-periódus napszáma 365,25, a hónap-periódu-</t>
  </si>
  <si>
    <t>kat század pontossággal végezze!</t>
  </si>
  <si>
    <t>dusok számát a D és az E oszlopokban! A számításo-</t>
  </si>
  <si>
    <t>Állapítsa meg a két dátum közötti év- és hónap-perió-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</si>
</sst>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11" x14ac:knownFonts="1"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ndara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FF"/>
      <name val="Candara"/>
      <family val="2"/>
      <charset val="238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left" inden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0" xfId="0" applyFont="1"/>
    <xf numFmtId="14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3"/>
    </xf>
    <xf numFmtId="14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2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indent="1"/>
    </xf>
    <xf numFmtId="165" fontId="9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right" indent="1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quotePrefix="1" applyAlignment="1">
      <alignment horizontal="right" indent="2"/>
    </xf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right" vertical="center" inden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0"/>
  <sheetViews>
    <sheetView tabSelected="1" workbookViewId="0">
      <selection activeCell="I16" sqref="I16"/>
    </sheetView>
  </sheetViews>
  <sheetFormatPr defaultRowHeight="12" x14ac:dyDescent="0.2"/>
  <cols>
    <col min="1" max="3" width="11.83203125" style="11" customWidth="1"/>
    <col min="4" max="5" width="9.83203125" style="11" customWidth="1"/>
    <col min="6" max="16384" width="9.33203125" style="11"/>
  </cols>
  <sheetData>
    <row r="1" spans="1:7" x14ac:dyDescent="0.2">
      <c r="A1" s="37" t="s">
        <v>21</v>
      </c>
      <c r="B1" s="37" t="s">
        <v>1656</v>
      </c>
      <c r="C1" s="37" t="s">
        <v>1655</v>
      </c>
      <c r="D1" s="37" t="s">
        <v>1654</v>
      </c>
      <c r="E1" s="37" t="s">
        <v>1653</v>
      </c>
    </row>
    <row r="2" spans="1:7" x14ac:dyDescent="0.2">
      <c r="A2" s="4" t="s">
        <v>1652</v>
      </c>
      <c r="B2" s="9">
        <f ca="1">TODAY()-580</f>
        <v>44588</v>
      </c>
      <c r="C2" s="9">
        <f ca="1">TODAY()+592</f>
        <v>45760</v>
      </c>
      <c r="D2" s="4">
        <v>2</v>
      </c>
      <c r="E2" s="4">
        <v>38</v>
      </c>
    </row>
    <row r="3" spans="1:7" x14ac:dyDescent="0.2">
      <c r="A3" s="4" t="s">
        <v>1651</v>
      </c>
      <c r="B3" s="9">
        <f ca="1">TODAY()-642</f>
        <v>44526</v>
      </c>
      <c r="C3" s="9">
        <f ca="1">TODAY()+166</f>
        <v>45334</v>
      </c>
      <c r="D3" s="4">
        <v>1</v>
      </c>
      <c r="E3" s="4">
        <v>26</v>
      </c>
      <c r="G3" s="10" t="s">
        <v>1650</v>
      </c>
    </row>
    <row r="4" spans="1:7" x14ac:dyDescent="0.2">
      <c r="A4" s="4" t="s">
        <v>1649</v>
      </c>
      <c r="B4" s="9">
        <f ca="1">TODAY()-179</f>
        <v>44989</v>
      </c>
      <c r="C4" s="9">
        <f ca="1">TODAY()+395</f>
        <v>45563</v>
      </c>
      <c r="D4" s="4">
        <v>1</v>
      </c>
      <c r="E4" s="4">
        <v>17</v>
      </c>
      <c r="G4" s="10" t="s">
        <v>1648</v>
      </c>
    </row>
    <row r="5" spans="1:7" x14ac:dyDescent="0.2">
      <c r="A5" s="4" t="s">
        <v>1647</v>
      </c>
      <c r="B5" s="9">
        <f ca="1">TODAY()-461</f>
        <v>44707</v>
      </c>
      <c r="C5" s="9">
        <f ca="1">TODAY()+301</f>
        <v>45469</v>
      </c>
      <c r="D5" s="4">
        <v>1</v>
      </c>
      <c r="E5" s="4">
        <v>24</v>
      </c>
    </row>
    <row r="6" spans="1:7" x14ac:dyDescent="0.2">
      <c r="A6" s="4" t="s">
        <v>1646</v>
      </c>
      <c r="B6" s="9">
        <f ca="1">TODAY()-237</f>
        <v>44931</v>
      </c>
      <c r="C6" s="9">
        <f ca="1">TODAY()+25</f>
        <v>45193</v>
      </c>
      <c r="D6" s="4">
        <v>0</v>
      </c>
      <c r="E6" s="4">
        <v>7</v>
      </c>
      <c r="G6" s="38" t="s">
        <v>1645</v>
      </c>
    </row>
    <row r="7" spans="1:7" x14ac:dyDescent="0.2">
      <c r="A7" s="4" t="s">
        <v>1644</v>
      </c>
      <c r="B7" s="9">
        <f ca="1">TODAY()-968</f>
        <v>44200</v>
      </c>
      <c r="C7" s="9">
        <f ca="1">TODAY()+155</f>
        <v>45323</v>
      </c>
      <c r="G7" s="38" t="s">
        <v>1643</v>
      </c>
    </row>
    <row r="8" spans="1:7" x14ac:dyDescent="0.2">
      <c r="A8" s="4" t="s">
        <v>1642</v>
      </c>
      <c r="B8" s="9">
        <f ca="1">TODAY()-82</f>
        <v>45086</v>
      </c>
      <c r="C8" s="9">
        <f ca="1">TODAY()+15</f>
        <v>45183</v>
      </c>
      <c r="G8" s="38" t="s">
        <v>1641</v>
      </c>
    </row>
    <row r="9" spans="1:7" x14ac:dyDescent="0.2">
      <c r="A9" s="4" t="s">
        <v>1640</v>
      </c>
      <c r="B9" s="9">
        <f ca="1">TODAY()-101</f>
        <v>45067</v>
      </c>
      <c r="C9" s="9">
        <f ca="1">TODAY()+929</f>
        <v>46097</v>
      </c>
      <c r="G9" s="38" t="s">
        <v>1639</v>
      </c>
    </row>
    <row r="10" spans="1:7" x14ac:dyDescent="0.2">
      <c r="A10" s="4" t="s">
        <v>1638</v>
      </c>
      <c r="B10" s="9">
        <f ca="1">TODAY()-395</f>
        <v>44773</v>
      </c>
      <c r="C10" s="9">
        <f ca="1">TODAY()+891</f>
        <v>46059</v>
      </c>
      <c r="G10" s="38" t="s">
        <v>1637</v>
      </c>
    </row>
    <row r="11" spans="1:7" x14ac:dyDescent="0.2">
      <c r="A11" s="4" t="s">
        <v>1636</v>
      </c>
      <c r="B11" s="9">
        <f ca="1">TODAY()-724</f>
        <v>44444</v>
      </c>
      <c r="C11" s="9">
        <f ca="1">TODAY()+557</f>
        <v>45725</v>
      </c>
    </row>
    <row r="12" spans="1:7" x14ac:dyDescent="0.2">
      <c r="A12" s="4" t="s">
        <v>1635</v>
      </c>
      <c r="B12" s="9">
        <f ca="1">TODAY()-303</f>
        <v>44865</v>
      </c>
      <c r="C12" s="9">
        <f ca="1">TODAY()+910</f>
        <v>46078</v>
      </c>
    </row>
    <row r="13" spans="1:7" x14ac:dyDescent="0.2">
      <c r="A13" s="4" t="s">
        <v>1634</v>
      </c>
      <c r="B13" s="9">
        <f ca="1">TODAY()-753</f>
        <v>44415</v>
      </c>
      <c r="C13" s="9">
        <f ca="1">TODAY()+175</f>
        <v>45343</v>
      </c>
    </row>
    <row r="14" spans="1:7" x14ac:dyDescent="0.2">
      <c r="A14" s="4" t="s">
        <v>1633</v>
      </c>
      <c r="B14" s="9">
        <f ca="1">TODAY()-799</f>
        <v>44369</v>
      </c>
      <c r="C14" s="9">
        <f ca="1">TODAY()+613</f>
        <v>45781</v>
      </c>
    </row>
    <row r="15" spans="1:7" x14ac:dyDescent="0.2">
      <c r="A15" s="4" t="s">
        <v>1632</v>
      </c>
      <c r="B15" s="9">
        <f ca="1">TODAY()-785</f>
        <v>44383</v>
      </c>
      <c r="C15" s="9">
        <f ca="1">TODAY()+1014</f>
        <v>46182</v>
      </c>
    </row>
    <row r="16" spans="1:7" x14ac:dyDescent="0.2">
      <c r="A16" s="4" t="s">
        <v>1631</v>
      </c>
      <c r="B16" s="9">
        <f ca="1">TODAY()-108</f>
        <v>45060</v>
      </c>
      <c r="C16" s="9">
        <f ca="1">TODAY()+100</f>
        <v>45268</v>
      </c>
    </row>
    <row r="17" spans="1:3" x14ac:dyDescent="0.2">
      <c r="A17" s="4" t="s">
        <v>1630</v>
      </c>
      <c r="B17" s="9">
        <f ca="1">TODAY()-160</f>
        <v>45008</v>
      </c>
      <c r="C17" s="9">
        <f ca="1">TODAY()+860</f>
        <v>46028</v>
      </c>
    </row>
    <row r="18" spans="1:3" x14ac:dyDescent="0.2">
      <c r="A18" s="4" t="s">
        <v>1629</v>
      </c>
      <c r="B18" s="9">
        <f ca="1">TODAY()-257</f>
        <v>44911</v>
      </c>
      <c r="C18" s="9">
        <f ca="1">TODAY()+467</f>
        <v>45635</v>
      </c>
    </row>
    <row r="19" spans="1:3" x14ac:dyDescent="0.2">
      <c r="A19" s="4" t="s">
        <v>1628</v>
      </c>
      <c r="B19" s="9">
        <f ca="1">TODAY()-535</f>
        <v>44633</v>
      </c>
      <c r="C19" s="9">
        <f ca="1">TODAY()+462</f>
        <v>45630</v>
      </c>
    </row>
    <row r="20" spans="1:3" x14ac:dyDescent="0.2">
      <c r="A20" s="4" t="s">
        <v>1627</v>
      </c>
      <c r="B20" s="9">
        <f ca="1">TODAY()-1176</f>
        <v>43992</v>
      </c>
      <c r="C20" s="9">
        <f ca="1">TODAY()+698</f>
        <v>45866</v>
      </c>
    </row>
    <row r="21" spans="1:3" x14ac:dyDescent="0.2">
      <c r="A21" s="4" t="s">
        <v>1626</v>
      </c>
      <c r="B21" s="9">
        <f ca="1">TODAY()-1025</f>
        <v>44143</v>
      </c>
      <c r="C21" s="9">
        <f ca="1">TODAY()+411</f>
        <v>45579</v>
      </c>
    </row>
    <row r="22" spans="1:3" x14ac:dyDescent="0.2">
      <c r="A22" s="4" t="s">
        <v>1625</v>
      </c>
      <c r="B22" s="9">
        <f ca="1">TODAY()-19</f>
        <v>45149</v>
      </c>
      <c r="C22" s="9">
        <f ca="1">TODAY()+616</f>
        <v>45784</v>
      </c>
    </row>
    <row r="23" spans="1:3" x14ac:dyDescent="0.2">
      <c r="A23" s="4" t="s">
        <v>1624</v>
      </c>
      <c r="B23" s="9">
        <f ca="1">TODAY()-556</f>
        <v>44612</v>
      </c>
      <c r="C23" s="9">
        <f ca="1">TODAY()+99</f>
        <v>45267</v>
      </c>
    </row>
    <row r="24" spans="1:3" x14ac:dyDescent="0.2">
      <c r="A24" s="4" t="s">
        <v>1623</v>
      </c>
      <c r="B24" s="9">
        <f ca="1">TODAY()-678</f>
        <v>44490</v>
      </c>
      <c r="C24" s="9">
        <f ca="1">TODAY()+978</f>
        <v>46146</v>
      </c>
    </row>
    <row r="25" spans="1:3" x14ac:dyDescent="0.2">
      <c r="A25" s="4" t="s">
        <v>1622</v>
      </c>
      <c r="B25" s="9">
        <f ca="1">TODAY()-902</f>
        <v>44266</v>
      </c>
      <c r="C25" s="9">
        <f ca="1">TODAY()+888</f>
        <v>46056</v>
      </c>
    </row>
    <row r="26" spans="1:3" x14ac:dyDescent="0.2">
      <c r="A26" s="4" t="s">
        <v>1621</v>
      </c>
      <c r="B26" s="9">
        <f ca="1">TODAY()-1050</f>
        <v>44118</v>
      </c>
      <c r="C26" s="9">
        <f ca="1">TODAY()+457</f>
        <v>45625</v>
      </c>
    </row>
    <row r="27" spans="1:3" x14ac:dyDescent="0.2">
      <c r="A27" s="4" t="s">
        <v>1620</v>
      </c>
      <c r="B27" s="9">
        <f ca="1">TODAY()-708</f>
        <v>44460</v>
      </c>
      <c r="C27" s="9">
        <f ca="1">TODAY()+408</f>
        <v>45576</v>
      </c>
    </row>
    <row r="28" spans="1:3" x14ac:dyDescent="0.2">
      <c r="A28" s="4" t="s">
        <v>1619</v>
      </c>
      <c r="B28" s="9">
        <f ca="1">TODAY()-764</f>
        <v>44404</v>
      </c>
      <c r="C28" s="9">
        <f ca="1">TODAY()+816</f>
        <v>45984</v>
      </c>
    </row>
    <row r="29" spans="1:3" x14ac:dyDescent="0.2">
      <c r="A29" s="4" t="s">
        <v>1618</v>
      </c>
      <c r="B29" s="9">
        <f ca="1">TODAY()-1174</f>
        <v>43994</v>
      </c>
      <c r="C29" s="9">
        <f ca="1">TODAY()+636</f>
        <v>45804</v>
      </c>
    </row>
    <row r="30" spans="1:3" x14ac:dyDescent="0.2">
      <c r="A30" s="4" t="s">
        <v>1617</v>
      </c>
      <c r="B30" s="9">
        <f ca="1">TODAY()-895</f>
        <v>44273</v>
      </c>
      <c r="C30" s="9">
        <f ca="1">TODAY()+1117</f>
        <v>46285</v>
      </c>
    </row>
    <row r="31" spans="1:3" x14ac:dyDescent="0.2">
      <c r="A31" s="4" t="s">
        <v>1616</v>
      </c>
      <c r="B31" s="9">
        <f ca="1">TODAY()-478</f>
        <v>44690</v>
      </c>
      <c r="C31" s="9">
        <f ca="1">TODAY()+1082</f>
        <v>46250</v>
      </c>
    </row>
    <row r="32" spans="1:3" x14ac:dyDescent="0.2">
      <c r="A32" s="4" t="s">
        <v>1615</v>
      </c>
      <c r="B32" s="9">
        <f ca="1">TODAY()-738</f>
        <v>44430</v>
      </c>
      <c r="C32" s="9">
        <f ca="1">TODAY()+60</f>
        <v>45228</v>
      </c>
    </row>
    <row r="33" spans="1:3" x14ac:dyDescent="0.2">
      <c r="A33" s="4" t="s">
        <v>1614</v>
      </c>
      <c r="B33" s="9">
        <f ca="1">TODAY()-771</f>
        <v>44397</v>
      </c>
      <c r="C33" s="9">
        <f ca="1">TODAY()+958</f>
        <v>46126</v>
      </c>
    </row>
    <row r="34" spans="1:3" x14ac:dyDescent="0.2">
      <c r="A34" s="4" t="s">
        <v>1613</v>
      </c>
      <c r="B34" s="9">
        <f ca="1">TODAY()-155</f>
        <v>45013</v>
      </c>
      <c r="C34" s="9">
        <f ca="1">TODAY()+770</f>
        <v>45938</v>
      </c>
    </row>
    <row r="35" spans="1:3" x14ac:dyDescent="0.2">
      <c r="A35" s="4" t="s">
        <v>1612</v>
      </c>
      <c r="B35" s="9">
        <f ca="1">TODAY()-133</f>
        <v>45035</v>
      </c>
      <c r="C35" s="9">
        <f ca="1">TODAY()+1037</f>
        <v>46205</v>
      </c>
    </row>
    <row r="36" spans="1:3" x14ac:dyDescent="0.2">
      <c r="A36" s="4" t="s">
        <v>1611</v>
      </c>
      <c r="B36" s="9">
        <f ca="1">TODAY()-1167</f>
        <v>44001</v>
      </c>
      <c r="C36" s="9">
        <f ca="1">TODAY()+30</f>
        <v>45198</v>
      </c>
    </row>
    <row r="37" spans="1:3" x14ac:dyDescent="0.2">
      <c r="A37" s="4" t="s">
        <v>1610</v>
      </c>
      <c r="B37" s="9">
        <f ca="1">TODAY()-616</f>
        <v>44552</v>
      </c>
      <c r="C37" s="9">
        <f ca="1">TODAY()+906</f>
        <v>46074</v>
      </c>
    </row>
    <row r="38" spans="1:3" x14ac:dyDescent="0.2">
      <c r="A38" s="4" t="s">
        <v>1609</v>
      </c>
      <c r="B38" s="9">
        <f ca="1">TODAY()-129</f>
        <v>45039</v>
      </c>
      <c r="C38" s="9">
        <f ca="1">TODAY()+411</f>
        <v>45579</v>
      </c>
    </row>
    <row r="39" spans="1:3" x14ac:dyDescent="0.2">
      <c r="A39" s="4" t="s">
        <v>1608</v>
      </c>
      <c r="B39" s="9">
        <f ca="1">TODAY()-828</f>
        <v>44340</v>
      </c>
      <c r="C39" s="9">
        <f ca="1">TODAY()+460</f>
        <v>45628</v>
      </c>
    </row>
    <row r="40" spans="1:3" x14ac:dyDescent="0.2">
      <c r="A40" s="4" t="s">
        <v>1607</v>
      </c>
      <c r="B40" s="9">
        <f ca="1">TODAY()-301</f>
        <v>44867</v>
      </c>
      <c r="C40" s="9">
        <f ca="1">TODAY()+162</f>
        <v>45330</v>
      </c>
    </row>
    <row r="41" spans="1:3" x14ac:dyDescent="0.2">
      <c r="A41" s="4" t="s">
        <v>1606</v>
      </c>
      <c r="B41" s="9">
        <f ca="1">TODAY()-500</f>
        <v>44668</v>
      </c>
      <c r="C41" s="9">
        <f ca="1">TODAY()+1075</f>
        <v>46243</v>
      </c>
    </row>
    <row r="42" spans="1:3" x14ac:dyDescent="0.2">
      <c r="A42" s="4" t="s">
        <v>1605</v>
      </c>
      <c r="B42" s="9">
        <f ca="1">TODAY()-1158</f>
        <v>44010</v>
      </c>
      <c r="C42" s="9">
        <f ca="1">TODAY()+536</f>
        <v>45704</v>
      </c>
    </row>
    <row r="43" spans="1:3" x14ac:dyDescent="0.2">
      <c r="A43" s="4" t="s">
        <v>1604</v>
      </c>
      <c r="B43" s="9">
        <f ca="1">TODAY()-1107</f>
        <v>44061</v>
      </c>
      <c r="C43" s="9">
        <f ca="1">TODAY()+449</f>
        <v>45617</v>
      </c>
    </row>
    <row r="44" spans="1:3" x14ac:dyDescent="0.2">
      <c r="A44" s="4" t="s">
        <v>1603</v>
      </c>
      <c r="B44" s="9">
        <f ca="1">TODAY()-901</f>
        <v>44267</v>
      </c>
      <c r="C44" s="9">
        <f ca="1">TODAY()+687</f>
        <v>45855</v>
      </c>
    </row>
    <row r="45" spans="1:3" x14ac:dyDescent="0.2">
      <c r="A45" s="4" t="s">
        <v>1602</v>
      </c>
      <c r="B45" s="9">
        <f ca="1">TODAY()-431</f>
        <v>44737</v>
      </c>
      <c r="C45" s="9">
        <f ca="1">TODAY()+391</f>
        <v>45559</v>
      </c>
    </row>
    <row r="46" spans="1:3" x14ac:dyDescent="0.2">
      <c r="A46" s="4" t="s">
        <v>1601</v>
      </c>
      <c r="B46" s="9">
        <f ca="1">TODAY()-905</f>
        <v>44263</v>
      </c>
      <c r="C46" s="9">
        <f ca="1">TODAY()+686</f>
        <v>45854</v>
      </c>
    </row>
    <row r="47" spans="1:3" x14ac:dyDescent="0.2">
      <c r="A47" s="4" t="s">
        <v>1600</v>
      </c>
      <c r="B47" s="9">
        <f ca="1">TODAY()-310</f>
        <v>44858</v>
      </c>
      <c r="C47" s="9">
        <f ca="1">TODAY()+520</f>
        <v>45688</v>
      </c>
    </row>
    <row r="48" spans="1:3" x14ac:dyDescent="0.2">
      <c r="A48" s="4" t="s">
        <v>1599</v>
      </c>
      <c r="B48" s="9">
        <f ca="1">TODAY()-370</f>
        <v>44798</v>
      </c>
      <c r="C48" s="9">
        <f ca="1">TODAY()+639</f>
        <v>45807</v>
      </c>
    </row>
    <row r="49" spans="1:3" x14ac:dyDescent="0.2">
      <c r="A49" s="4" t="s">
        <v>1598</v>
      </c>
      <c r="B49" s="9">
        <f ca="1">TODAY()-54</f>
        <v>45114</v>
      </c>
      <c r="C49" s="9">
        <f ca="1">TODAY()+590</f>
        <v>45758</v>
      </c>
    </row>
    <row r="50" spans="1:3" x14ac:dyDescent="0.2">
      <c r="A50" s="4" t="s">
        <v>1597</v>
      </c>
      <c r="B50" s="9">
        <f ca="1">TODAY()-354</f>
        <v>44814</v>
      </c>
      <c r="C50" s="9">
        <f ca="1">TODAY()+659</f>
        <v>45827</v>
      </c>
    </row>
    <row r="51" spans="1:3" x14ac:dyDescent="0.2">
      <c r="A51" s="4" t="s">
        <v>1596</v>
      </c>
      <c r="B51" s="9">
        <f ca="1">TODAY()-941</f>
        <v>44227</v>
      </c>
      <c r="C51" s="9">
        <f ca="1">TODAY()+767</f>
        <v>45935</v>
      </c>
    </row>
    <row r="52" spans="1:3" x14ac:dyDescent="0.2">
      <c r="A52" s="4" t="s">
        <v>1595</v>
      </c>
      <c r="B52" s="9">
        <f ca="1">TODAY()-36</f>
        <v>45132</v>
      </c>
      <c r="C52" s="9">
        <f ca="1">TODAY()+1170</f>
        <v>46338</v>
      </c>
    </row>
    <row r="53" spans="1:3" x14ac:dyDescent="0.2">
      <c r="A53" s="4" t="s">
        <v>1594</v>
      </c>
      <c r="B53" s="9">
        <f ca="1">TODAY()-107</f>
        <v>45061</v>
      </c>
      <c r="C53" s="9">
        <f ca="1">TODAY()+1194</f>
        <v>46362</v>
      </c>
    </row>
    <row r="54" spans="1:3" x14ac:dyDescent="0.2">
      <c r="A54" s="4" t="s">
        <v>1593</v>
      </c>
      <c r="B54" s="9">
        <f ca="1">TODAY()-11</f>
        <v>45157</v>
      </c>
      <c r="C54" s="9">
        <f ca="1">TODAY()+809</f>
        <v>45977</v>
      </c>
    </row>
    <row r="55" spans="1:3" x14ac:dyDescent="0.2">
      <c r="A55" s="4" t="s">
        <v>1592</v>
      </c>
      <c r="B55" s="9">
        <f ca="1">TODAY()-487</f>
        <v>44681</v>
      </c>
      <c r="C55" s="9">
        <f ca="1">TODAY()+465</f>
        <v>45633</v>
      </c>
    </row>
    <row r="56" spans="1:3" x14ac:dyDescent="0.2">
      <c r="A56" s="4" t="s">
        <v>1591</v>
      </c>
      <c r="B56" s="9">
        <f ca="1">TODAY()-992</f>
        <v>44176</v>
      </c>
      <c r="C56" s="9">
        <f ca="1">TODAY()+516</f>
        <v>45684</v>
      </c>
    </row>
    <row r="57" spans="1:3" x14ac:dyDescent="0.2">
      <c r="A57" s="4" t="s">
        <v>1590</v>
      </c>
      <c r="B57" s="9">
        <f ca="1">TODAY()-691</f>
        <v>44477</v>
      </c>
      <c r="C57" s="9">
        <f ca="1">TODAY()+974</f>
        <v>46142</v>
      </c>
    </row>
    <row r="58" spans="1:3" x14ac:dyDescent="0.2">
      <c r="A58" s="4" t="s">
        <v>1589</v>
      </c>
      <c r="B58" s="9">
        <f ca="1">TODAY()-858</f>
        <v>44310</v>
      </c>
      <c r="C58" s="9">
        <f ca="1">TODAY()+273</f>
        <v>45441</v>
      </c>
    </row>
    <row r="59" spans="1:3" x14ac:dyDescent="0.2">
      <c r="A59" s="4" t="s">
        <v>1588</v>
      </c>
      <c r="B59" s="9">
        <f ca="1">TODAY()-1183</f>
        <v>43985</v>
      </c>
      <c r="C59" s="9">
        <f ca="1">TODAY()+15</f>
        <v>45183</v>
      </c>
    </row>
    <row r="60" spans="1:3" x14ac:dyDescent="0.2">
      <c r="A60" s="4" t="s">
        <v>1587</v>
      </c>
      <c r="B60" s="9">
        <f ca="1">TODAY()-413</f>
        <v>44755</v>
      </c>
      <c r="C60" s="9">
        <f ca="1">TODAY()+447</f>
        <v>45615</v>
      </c>
    </row>
    <row r="61" spans="1:3" x14ac:dyDescent="0.2">
      <c r="A61" s="4" t="s">
        <v>1586</v>
      </c>
      <c r="B61" s="9">
        <f ca="1">TODAY()-954</f>
        <v>44214</v>
      </c>
      <c r="C61" s="9">
        <f ca="1">TODAY()+697</f>
        <v>45865</v>
      </c>
    </row>
    <row r="62" spans="1:3" x14ac:dyDescent="0.2">
      <c r="A62" s="4" t="s">
        <v>1585</v>
      </c>
      <c r="B62" s="9">
        <f ca="1">TODAY()-216</f>
        <v>44952</v>
      </c>
      <c r="C62" s="9">
        <f ca="1">TODAY()+280</f>
        <v>45448</v>
      </c>
    </row>
    <row r="63" spans="1:3" x14ac:dyDescent="0.2">
      <c r="A63" s="4" t="s">
        <v>1584</v>
      </c>
      <c r="B63" s="9">
        <f ca="1">TODAY()-28</f>
        <v>45140</v>
      </c>
      <c r="C63" s="9">
        <f ca="1">TODAY()+633</f>
        <v>45801</v>
      </c>
    </row>
    <row r="64" spans="1:3" x14ac:dyDescent="0.2">
      <c r="A64" s="4" t="s">
        <v>1583</v>
      </c>
      <c r="B64" s="9">
        <f ca="1">TODAY()-53</f>
        <v>45115</v>
      </c>
      <c r="C64" s="9">
        <f ca="1">TODAY()+51</f>
        <v>45219</v>
      </c>
    </row>
    <row r="65" spans="1:3" x14ac:dyDescent="0.2">
      <c r="A65" s="4" t="s">
        <v>1582</v>
      </c>
      <c r="B65" s="9">
        <f ca="1">TODAY()-400</f>
        <v>44768</v>
      </c>
      <c r="C65" s="9">
        <f ca="1">TODAY()+484</f>
        <v>45652</v>
      </c>
    </row>
    <row r="66" spans="1:3" x14ac:dyDescent="0.2">
      <c r="A66" s="4" t="s">
        <v>1581</v>
      </c>
      <c r="B66" s="9">
        <f ca="1">TODAY()-622</f>
        <v>44546</v>
      </c>
      <c r="C66" s="9">
        <f ca="1">TODAY()+105</f>
        <v>45273</v>
      </c>
    </row>
    <row r="67" spans="1:3" x14ac:dyDescent="0.2">
      <c r="A67" s="4" t="s">
        <v>1580</v>
      </c>
      <c r="B67" s="9">
        <f ca="1">TODAY()-787</f>
        <v>44381</v>
      </c>
      <c r="C67" s="9">
        <f ca="1">TODAY()+1070</f>
        <v>46238</v>
      </c>
    </row>
    <row r="68" spans="1:3" x14ac:dyDescent="0.2">
      <c r="A68" s="4" t="s">
        <v>1579</v>
      </c>
      <c r="B68" s="9">
        <f ca="1">TODAY()-759</f>
        <v>44409</v>
      </c>
      <c r="C68" s="9">
        <f ca="1">TODAY()+525</f>
        <v>45693</v>
      </c>
    </row>
    <row r="69" spans="1:3" x14ac:dyDescent="0.2">
      <c r="A69" s="4" t="s">
        <v>1578</v>
      </c>
      <c r="B69" s="9">
        <f ca="1">TODAY()-425</f>
        <v>44743</v>
      </c>
      <c r="C69" s="9">
        <f ca="1">TODAY()+670</f>
        <v>45838</v>
      </c>
    </row>
    <row r="70" spans="1:3" x14ac:dyDescent="0.2">
      <c r="A70" s="4" t="s">
        <v>1577</v>
      </c>
      <c r="B70" s="9">
        <f ca="1">TODAY()-493</f>
        <v>44675</v>
      </c>
      <c r="C70" s="9">
        <f ca="1">TODAY()+883</f>
        <v>46051</v>
      </c>
    </row>
    <row r="71" spans="1:3" x14ac:dyDescent="0.2">
      <c r="A71" s="4" t="s">
        <v>1576</v>
      </c>
      <c r="B71" s="9">
        <f ca="1">TODAY()-964</f>
        <v>44204</v>
      </c>
      <c r="C71" s="9">
        <f ca="1">TODAY()+751</f>
        <v>45919</v>
      </c>
    </row>
    <row r="72" spans="1:3" x14ac:dyDescent="0.2">
      <c r="A72" s="4" t="s">
        <v>1575</v>
      </c>
      <c r="B72" s="9">
        <f ca="1">TODAY()-248</f>
        <v>44920</v>
      </c>
      <c r="C72" s="9">
        <f ca="1">TODAY()+1</f>
        <v>45169</v>
      </c>
    </row>
    <row r="73" spans="1:3" x14ac:dyDescent="0.2">
      <c r="A73" s="4" t="s">
        <v>1574</v>
      </c>
      <c r="B73" s="9">
        <f ca="1">TODAY()-897</f>
        <v>44271</v>
      </c>
      <c r="C73" s="9">
        <f ca="1">TODAY()+278</f>
        <v>45446</v>
      </c>
    </row>
    <row r="74" spans="1:3" x14ac:dyDescent="0.2">
      <c r="A74" s="4" t="s">
        <v>1573</v>
      </c>
      <c r="B74" s="9">
        <f ca="1">TODAY()-251</f>
        <v>44917</v>
      </c>
      <c r="C74" s="9">
        <f ca="1">TODAY()+41</f>
        <v>45209</v>
      </c>
    </row>
    <row r="75" spans="1:3" x14ac:dyDescent="0.2">
      <c r="A75" s="4" t="s">
        <v>1572</v>
      </c>
      <c r="B75" s="9">
        <f ca="1">TODAY()-353</f>
        <v>44815</v>
      </c>
      <c r="C75" s="9">
        <f ca="1">TODAY()+569</f>
        <v>45737</v>
      </c>
    </row>
    <row r="76" spans="1:3" x14ac:dyDescent="0.2">
      <c r="A76" s="4" t="s">
        <v>1571</v>
      </c>
      <c r="B76" s="9">
        <f ca="1">TODAY()-194</f>
        <v>44974</v>
      </c>
      <c r="C76" s="9">
        <f ca="1">TODAY()+971</f>
        <v>46139</v>
      </c>
    </row>
    <row r="77" spans="1:3" x14ac:dyDescent="0.2">
      <c r="A77" s="4" t="s">
        <v>1570</v>
      </c>
      <c r="B77" s="9">
        <f ca="1">TODAY()-162</f>
        <v>45006</v>
      </c>
      <c r="C77" s="9">
        <f ca="1">TODAY()+394</f>
        <v>45562</v>
      </c>
    </row>
    <row r="78" spans="1:3" x14ac:dyDescent="0.2">
      <c r="A78" s="4" t="s">
        <v>1569</v>
      </c>
      <c r="B78" s="9">
        <f ca="1">TODAY()-900</f>
        <v>44268</v>
      </c>
      <c r="C78" s="9">
        <f ca="1">TODAY()+1190</f>
        <v>46358</v>
      </c>
    </row>
    <row r="79" spans="1:3" x14ac:dyDescent="0.2">
      <c r="A79" s="4" t="s">
        <v>1568</v>
      </c>
      <c r="B79" s="9">
        <f ca="1">TODAY()-443</f>
        <v>44725</v>
      </c>
      <c r="C79" s="9">
        <f ca="1">TODAY()+1111</f>
        <v>46279</v>
      </c>
    </row>
    <row r="80" spans="1:3" x14ac:dyDescent="0.2">
      <c r="A80" s="4" t="s">
        <v>1567</v>
      </c>
      <c r="B80" s="9">
        <f ca="1">TODAY()-690</f>
        <v>44478</v>
      </c>
      <c r="C80" s="9">
        <f ca="1">TODAY()+1153</f>
        <v>46321</v>
      </c>
    </row>
    <row r="81" spans="1:3" x14ac:dyDescent="0.2">
      <c r="A81" s="4" t="s">
        <v>1566</v>
      </c>
      <c r="B81" s="9">
        <f ca="1">TODAY()-686</f>
        <v>44482</v>
      </c>
      <c r="C81" s="9">
        <f ca="1">TODAY()+270</f>
        <v>45438</v>
      </c>
    </row>
    <row r="82" spans="1:3" x14ac:dyDescent="0.2">
      <c r="A82" s="4" t="s">
        <v>1565</v>
      </c>
      <c r="B82" s="9">
        <f ca="1">TODAY()-1061</f>
        <v>44107</v>
      </c>
      <c r="C82" s="9">
        <f ca="1">TODAY()+340</f>
        <v>45508</v>
      </c>
    </row>
    <row r="83" spans="1:3" x14ac:dyDescent="0.2">
      <c r="A83" s="4" t="s">
        <v>1564</v>
      </c>
      <c r="B83" s="9">
        <f ca="1">TODAY()-475</f>
        <v>44693</v>
      </c>
      <c r="C83" s="9">
        <f ca="1">TODAY()+390</f>
        <v>45558</v>
      </c>
    </row>
    <row r="84" spans="1:3" x14ac:dyDescent="0.2">
      <c r="A84" s="4" t="s">
        <v>1563</v>
      </c>
      <c r="B84" s="9">
        <f ca="1">TODAY()-1035</f>
        <v>44133</v>
      </c>
      <c r="C84" s="9">
        <f ca="1">TODAY()+1177</f>
        <v>46345</v>
      </c>
    </row>
    <row r="85" spans="1:3" x14ac:dyDescent="0.2">
      <c r="A85" s="4" t="s">
        <v>1562</v>
      </c>
      <c r="B85" s="9">
        <f ca="1">TODAY()-516</f>
        <v>44652</v>
      </c>
      <c r="C85" s="9">
        <f ca="1">TODAY()+428</f>
        <v>45596</v>
      </c>
    </row>
    <row r="86" spans="1:3" x14ac:dyDescent="0.2">
      <c r="A86" s="4" t="s">
        <v>1561</v>
      </c>
      <c r="B86" s="9">
        <f ca="1">TODAY()-621</f>
        <v>44547</v>
      </c>
      <c r="C86" s="9">
        <f ca="1">TODAY()+299</f>
        <v>45467</v>
      </c>
    </row>
    <row r="87" spans="1:3" x14ac:dyDescent="0.2">
      <c r="A87" s="4" t="s">
        <v>1560</v>
      </c>
      <c r="B87" s="9">
        <f ca="1">TODAY()-130</f>
        <v>45038</v>
      </c>
      <c r="C87" s="9">
        <f ca="1">TODAY()+858</f>
        <v>46026</v>
      </c>
    </row>
    <row r="88" spans="1:3" x14ac:dyDescent="0.2">
      <c r="A88" s="4" t="s">
        <v>1559</v>
      </c>
      <c r="B88" s="9">
        <f ca="1">TODAY()-105</f>
        <v>45063</v>
      </c>
      <c r="C88" s="9">
        <f ca="1">TODAY()+818</f>
        <v>45986</v>
      </c>
    </row>
    <row r="89" spans="1:3" x14ac:dyDescent="0.2">
      <c r="A89" s="4" t="s">
        <v>1558</v>
      </c>
      <c r="B89" s="9">
        <f ca="1">TODAY()-300</f>
        <v>44868</v>
      </c>
      <c r="C89" s="9">
        <f ca="1">TODAY()+871</f>
        <v>46039</v>
      </c>
    </row>
    <row r="90" spans="1:3" x14ac:dyDescent="0.2">
      <c r="A90" s="4" t="s">
        <v>1557</v>
      </c>
      <c r="B90" s="9">
        <f ca="1">TODAY()-974</f>
        <v>44194</v>
      </c>
      <c r="C90" s="9">
        <f ca="1">TODAY()+304</f>
        <v>45472</v>
      </c>
    </row>
    <row r="91" spans="1:3" x14ac:dyDescent="0.2">
      <c r="A91" s="4" t="s">
        <v>1556</v>
      </c>
      <c r="B91" s="9">
        <f ca="1">TODAY()-857</f>
        <v>44311</v>
      </c>
      <c r="C91" s="9">
        <f ca="1">TODAY()+412</f>
        <v>45580</v>
      </c>
    </row>
    <row r="92" spans="1:3" x14ac:dyDescent="0.2">
      <c r="A92" s="4" t="s">
        <v>1555</v>
      </c>
      <c r="B92" s="9">
        <f ca="1">TODAY()-95</f>
        <v>45073</v>
      </c>
      <c r="C92" s="9">
        <f ca="1">TODAY()+799</f>
        <v>45967</v>
      </c>
    </row>
    <row r="93" spans="1:3" x14ac:dyDescent="0.2">
      <c r="A93" s="4" t="s">
        <v>1554</v>
      </c>
      <c r="B93" s="9">
        <f ca="1">TODAY()-5</f>
        <v>45163</v>
      </c>
      <c r="C93" s="9">
        <f ca="1">TODAY()+981</f>
        <v>46149</v>
      </c>
    </row>
    <row r="94" spans="1:3" x14ac:dyDescent="0.2">
      <c r="A94" s="4" t="s">
        <v>1553</v>
      </c>
      <c r="B94" s="9">
        <f ca="1">TODAY()-864</f>
        <v>44304</v>
      </c>
      <c r="C94" s="9">
        <f ca="1">TODAY()+651</f>
        <v>45819</v>
      </c>
    </row>
    <row r="95" spans="1:3" x14ac:dyDescent="0.2">
      <c r="A95" s="4" t="s">
        <v>1552</v>
      </c>
      <c r="B95" s="9">
        <f ca="1">TODAY()-964</f>
        <v>44204</v>
      </c>
      <c r="C95" s="9">
        <f ca="1">TODAY()+424</f>
        <v>45592</v>
      </c>
    </row>
    <row r="96" spans="1:3" x14ac:dyDescent="0.2">
      <c r="A96" s="4" t="s">
        <v>1551</v>
      </c>
      <c r="B96" s="9">
        <f ca="1">TODAY()-7</f>
        <v>45161</v>
      </c>
      <c r="C96" s="9">
        <f ca="1">TODAY()+1133</f>
        <v>46301</v>
      </c>
    </row>
    <row r="97" spans="1:3" x14ac:dyDescent="0.2">
      <c r="A97" s="4" t="s">
        <v>1550</v>
      </c>
      <c r="B97" s="9">
        <f ca="1">TODAY()-964</f>
        <v>44204</v>
      </c>
      <c r="C97" s="9">
        <f ca="1">TODAY()+552</f>
        <v>45720</v>
      </c>
    </row>
    <row r="98" spans="1:3" x14ac:dyDescent="0.2">
      <c r="A98" s="4" t="s">
        <v>1549</v>
      </c>
      <c r="B98" s="9">
        <f ca="1">TODAY()-855</f>
        <v>44313</v>
      </c>
      <c r="C98" s="9">
        <f ca="1">TODAY()+824</f>
        <v>45992</v>
      </c>
    </row>
    <row r="99" spans="1:3" x14ac:dyDescent="0.2">
      <c r="A99" s="4" t="s">
        <v>1548</v>
      </c>
      <c r="B99" s="9">
        <f ca="1">TODAY()-1071</f>
        <v>44097</v>
      </c>
      <c r="C99" s="9">
        <f ca="1">TODAY()+23</f>
        <v>45191</v>
      </c>
    </row>
    <row r="100" spans="1:3" x14ac:dyDescent="0.2">
      <c r="A100" s="4" t="s">
        <v>1547</v>
      </c>
      <c r="B100" s="9">
        <f ca="1">TODAY()-206</f>
        <v>44962</v>
      </c>
      <c r="C100" s="9">
        <f ca="1">TODAY()+940</f>
        <v>46108</v>
      </c>
    </row>
    <row r="101" spans="1:3" x14ac:dyDescent="0.2">
      <c r="A101" s="4" t="s">
        <v>1546</v>
      </c>
      <c r="B101" s="9">
        <f ca="1">TODAY()-773</f>
        <v>44395</v>
      </c>
      <c r="C101" s="9">
        <f ca="1">TODAY()+952</f>
        <v>46120</v>
      </c>
    </row>
    <row r="102" spans="1:3" x14ac:dyDescent="0.2">
      <c r="A102" s="4" t="s">
        <v>1545</v>
      </c>
      <c r="B102" s="9">
        <f ca="1">TODAY()-407</f>
        <v>44761</v>
      </c>
      <c r="C102" s="9">
        <f ca="1">TODAY()+823</f>
        <v>45991</v>
      </c>
    </row>
    <row r="103" spans="1:3" x14ac:dyDescent="0.2">
      <c r="A103" s="4" t="s">
        <v>1544</v>
      </c>
      <c r="B103" s="9">
        <f ca="1">TODAY()-837</f>
        <v>44331</v>
      </c>
      <c r="C103" s="9">
        <f ca="1">TODAY()+71</f>
        <v>45239</v>
      </c>
    </row>
    <row r="104" spans="1:3" x14ac:dyDescent="0.2">
      <c r="A104" s="4" t="s">
        <v>1543</v>
      </c>
      <c r="B104" s="9">
        <f ca="1">TODAY()-910</f>
        <v>44258</v>
      </c>
      <c r="C104" s="9">
        <f ca="1">TODAY()+953</f>
        <v>46121</v>
      </c>
    </row>
    <row r="105" spans="1:3" x14ac:dyDescent="0.2">
      <c r="A105" s="4" t="s">
        <v>1542</v>
      </c>
      <c r="B105" s="9">
        <f ca="1">TODAY()-1023</f>
        <v>44145</v>
      </c>
      <c r="C105" s="9">
        <f ca="1">TODAY()+640</f>
        <v>45808</v>
      </c>
    </row>
    <row r="106" spans="1:3" x14ac:dyDescent="0.2">
      <c r="A106" s="4" t="s">
        <v>1541</v>
      </c>
      <c r="B106" s="9">
        <f ca="1">TODAY()-1036</f>
        <v>44132</v>
      </c>
      <c r="C106" s="9">
        <f ca="1">TODAY()+912</f>
        <v>46080</v>
      </c>
    </row>
    <row r="107" spans="1:3" x14ac:dyDescent="0.2">
      <c r="A107" s="4" t="s">
        <v>1540</v>
      </c>
      <c r="B107" s="9">
        <f ca="1">TODAY()-704</f>
        <v>44464</v>
      </c>
      <c r="C107" s="9">
        <f ca="1">TODAY()+1</f>
        <v>45169</v>
      </c>
    </row>
    <row r="108" spans="1:3" x14ac:dyDescent="0.2">
      <c r="A108" s="4" t="s">
        <v>1539</v>
      </c>
      <c r="B108" s="9">
        <f ca="1">TODAY()-293</f>
        <v>44875</v>
      </c>
      <c r="C108" s="9">
        <f ca="1">TODAY()+734</f>
        <v>45902</v>
      </c>
    </row>
    <row r="109" spans="1:3" x14ac:dyDescent="0.2">
      <c r="A109" s="4" t="s">
        <v>1538</v>
      </c>
      <c r="B109" s="9">
        <f ca="1">TODAY()-674</f>
        <v>44494</v>
      </c>
      <c r="C109" s="9">
        <f ca="1">TODAY()+302</f>
        <v>45470</v>
      </c>
    </row>
    <row r="110" spans="1:3" x14ac:dyDescent="0.2">
      <c r="A110" s="4" t="s">
        <v>1537</v>
      </c>
      <c r="B110" s="9">
        <f ca="1">TODAY()-194</f>
        <v>44974</v>
      </c>
      <c r="C110" s="9">
        <f ca="1">TODAY()+8</f>
        <v>45176</v>
      </c>
    </row>
    <row r="111" spans="1:3" x14ac:dyDescent="0.2">
      <c r="A111" s="4" t="s">
        <v>1536</v>
      </c>
      <c r="B111" s="9">
        <f ca="1">TODAY()-150</f>
        <v>45018</v>
      </c>
      <c r="C111" s="9">
        <f ca="1">TODAY()+1091</f>
        <v>46259</v>
      </c>
    </row>
    <row r="112" spans="1:3" x14ac:dyDescent="0.2">
      <c r="A112" s="4" t="s">
        <v>1535</v>
      </c>
      <c r="B112" s="9">
        <f ca="1">TODAY()-948</f>
        <v>44220</v>
      </c>
      <c r="C112" s="9">
        <f ca="1">TODAY()+550</f>
        <v>45718</v>
      </c>
    </row>
    <row r="113" spans="1:3" x14ac:dyDescent="0.2">
      <c r="A113" s="4" t="s">
        <v>1534</v>
      </c>
      <c r="B113" s="9">
        <f ca="1">TODAY()-137</f>
        <v>45031</v>
      </c>
      <c r="C113" s="9">
        <f ca="1">TODAY()+96</f>
        <v>45264</v>
      </c>
    </row>
    <row r="114" spans="1:3" x14ac:dyDescent="0.2">
      <c r="A114" s="4" t="s">
        <v>1533</v>
      </c>
      <c r="B114" s="9">
        <f ca="1">TODAY()-1000</f>
        <v>44168</v>
      </c>
      <c r="C114" s="9">
        <f ca="1">TODAY()+839</f>
        <v>46007</v>
      </c>
    </row>
    <row r="115" spans="1:3" x14ac:dyDescent="0.2">
      <c r="A115" s="4" t="s">
        <v>1532</v>
      </c>
      <c r="B115" s="9">
        <f ca="1">TODAY()-716</f>
        <v>44452</v>
      </c>
      <c r="C115" s="9">
        <f ca="1">TODAY()+605</f>
        <v>45773</v>
      </c>
    </row>
    <row r="116" spans="1:3" x14ac:dyDescent="0.2">
      <c r="A116" s="4" t="s">
        <v>1531</v>
      </c>
      <c r="B116" s="9">
        <f ca="1">TODAY()-210</f>
        <v>44958</v>
      </c>
      <c r="C116" s="9">
        <f ca="1">TODAY()+434</f>
        <v>45602</v>
      </c>
    </row>
    <row r="117" spans="1:3" x14ac:dyDescent="0.2">
      <c r="A117" s="4" t="s">
        <v>1530</v>
      </c>
      <c r="B117" s="9">
        <f ca="1">TODAY()-932</f>
        <v>44236</v>
      </c>
      <c r="C117" s="9">
        <f ca="1">TODAY()+927</f>
        <v>46095</v>
      </c>
    </row>
    <row r="118" spans="1:3" x14ac:dyDescent="0.2">
      <c r="A118" s="4" t="s">
        <v>1529</v>
      </c>
      <c r="B118" s="9">
        <f ca="1">TODAY()-107</f>
        <v>45061</v>
      </c>
      <c r="C118" s="9">
        <f ca="1">TODAY()+789</f>
        <v>45957</v>
      </c>
    </row>
    <row r="119" spans="1:3" x14ac:dyDescent="0.2">
      <c r="A119" s="4" t="s">
        <v>1528</v>
      </c>
      <c r="B119" s="9">
        <f ca="1">TODAY()-684</f>
        <v>44484</v>
      </c>
      <c r="C119" s="9">
        <f ca="1">TODAY()+749</f>
        <v>45917</v>
      </c>
    </row>
    <row r="120" spans="1:3" x14ac:dyDescent="0.2">
      <c r="A120" s="4" t="s">
        <v>1527</v>
      </c>
      <c r="B120" s="9">
        <f ca="1">TODAY()-874</f>
        <v>44294</v>
      </c>
      <c r="C120" s="9">
        <f ca="1">TODAY()+452</f>
        <v>45620</v>
      </c>
    </row>
    <row r="121" spans="1:3" x14ac:dyDescent="0.2">
      <c r="A121" s="4" t="s">
        <v>1526</v>
      </c>
      <c r="B121" s="9">
        <f ca="1">TODAY()-44</f>
        <v>45124</v>
      </c>
      <c r="C121" s="9">
        <f ca="1">TODAY()+348</f>
        <v>45516</v>
      </c>
    </row>
    <row r="122" spans="1:3" x14ac:dyDescent="0.2">
      <c r="A122" s="4" t="s">
        <v>1525</v>
      </c>
      <c r="B122" s="9">
        <f ca="1">TODAY()-293</f>
        <v>44875</v>
      </c>
      <c r="C122" s="9">
        <f ca="1">TODAY()+1086</f>
        <v>46254</v>
      </c>
    </row>
    <row r="123" spans="1:3" x14ac:dyDescent="0.2">
      <c r="A123" s="4" t="s">
        <v>1524</v>
      </c>
      <c r="B123" s="9">
        <f ca="1">TODAY()-1132</f>
        <v>44036</v>
      </c>
      <c r="C123" s="9">
        <f ca="1">TODAY()+96</f>
        <v>45264</v>
      </c>
    </row>
    <row r="124" spans="1:3" x14ac:dyDescent="0.2">
      <c r="A124" s="4" t="s">
        <v>1523</v>
      </c>
      <c r="B124" s="9">
        <f ca="1">TODAY()-248</f>
        <v>44920</v>
      </c>
      <c r="C124" s="9">
        <f ca="1">TODAY()+55</f>
        <v>45223</v>
      </c>
    </row>
    <row r="125" spans="1:3" x14ac:dyDescent="0.2">
      <c r="A125" s="4" t="s">
        <v>1522</v>
      </c>
      <c r="B125" s="9">
        <f ca="1">TODAY()-1184</f>
        <v>43984</v>
      </c>
      <c r="C125" s="9">
        <f ca="1">TODAY()+143</f>
        <v>45311</v>
      </c>
    </row>
    <row r="126" spans="1:3" x14ac:dyDescent="0.2">
      <c r="A126" s="4" t="s">
        <v>1521</v>
      </c>
      <c r="B126" s="9">
        <f ca="1">TODAY()-1171</f>
        <v>43997</v>
      </c>
      <c r="C126" s="9">
        <f ca="1">TODAY()+724</f>
        <v>45892</v>
      </c>
    </row>
    <row r="127" spans="1:3" x14ac:dyDescent="0.2">
      <c r="A127" s="4" t="s">
        <v>1520</v>
      </c>
      <c r="B127" s="9">
        <f ca="1">TODAY()-103</f>
        <v>45065</v>
      </c>
      <c r="C127" s="9">
        <f ca="1">TODAY()+863</f>
        <v>46031</v>
      </c>
    </row>
    <row r="128" spans="1:3" x14ac:dyDescent="0.2">
      <c r="A128" s="4" t="s">
        <v>1519</v>
      </c>
      <c r="B128" s="9">
        <f ca="1">TODAY()-167</f>
        <v>45001</v>
      </c>
      <c r="C128" s="9">
        <f ca="1">TODAY()+202</f>
        <v>45370</v>
      </c>
    </row>
    <row r="129" spans="1:3" x14ac:dyDescent="0.2">
      <c r="A129" s="4" t="s">
        <v>1518</v>
      </c>
      <c r="B129" s="9">
        <f ca="1">TODAY()-154</f>
        <v>45014</v>
      </c>
      <c r="C129" s="9">
        <f ca="1">TODAY()+247</f>
        <v>45415</v>
      </c>
    </row>
    <row r="130" spans="1:3" x14ac:dyDescent="0.2">
      <c r="A130" s="4" t="s">
        <v>1517</v>
      </c>
      <c r="B130" s="9">
        <f ca="1">TODAY()-23</f>
        <v>45145</v>
      </c>
      <c r="C130" s="9">
        <f ca="1">TODAY()+1138</f>
        <v>46306</v>
      </c>
    </row>
    <row r="131" spans="1:3" x14ac:dyDescent="0.2">
      <c r="A131" s="4" t="s">
        <v>1516</v>
      </c>
      <c r="B131" s="9">
        <f ca="1">TODAY()-168</f>
        <v>45000</v>
      </c>
      <c r="C131" s="9">
        <f ca="1">TODAY()+1121</f>
        <v>46289</v>
      </c>
    </row>
    <row r="132" spans="1:3" x14ac:dyDescent="0.2">
      <c r="A132" s="4" t="s">
        <v>1515</v>
      </c>
      <c r="B132" s="9">
        <f ca="1">TODAY()-315</f>
        <v>44853</v>
      </c>
      <c r="C132" s="9">
        <f ca="1">TODAY()+183</f>
        <v>45351</v>
      </c>
    </row>
    <row r="133" spans="1:3" x14ac:dyDescent="0.2">
      <c r="A133" s="4" t="s">
        <v>1514</v>
      </c>
      <c r="B133" s="9">
        <f ca="1">TODAY()-773</f>
        <v>44395</v>
      </c>
      <c r="C133" s="9">
        <f ca="1">TODAY()+198</f>
        <v>45366</v>
      </c>
    </row>
    <row r="134" spans="1:3" x14ac:dyDescent="0.2">
      <c r="A134" s="4" t="s">
        <v>1513</v>
      </c>
      <c r="B134" s="9">
        <f ca="1">TODAY()-517</f>
        <v>44651</v>
      </c>
      <c r="C134" s="9">
        <f ca="1">TODAY()+731</f>
        <v>45899</v>
      </c>
    </row>
    <row r="135" spans="1:3" x14ac:dyDescent="0.2">
      <c r="A135" s="4" t="s">
        <v>1512</v>
      </c>
      <c r="B135" s="9">
        <f ca="1">TODAY()-265</f>
        <v>44903</v>
      </c>
      <c r="C135" s="9">
        <f ca="1">TODAY()+908</f>
        <v>46076</v>
      </c>
    </row>
    <row r="136" spans="1:3" x14ac:dyDescent="0.2">
      <c r="A136" s="4" t="s">
        <v>1511</v>
      </c>
      <c r="B136" s="9">
        <f ca="1">TODAY()-769</f>
        <v>44399</v>
      </c>
      <c r="C136" s="9">
        <f ca="1">TODAY()+946</f>
        <v>46114</v>
      </c>
    </row>
    <row r="137" spans="1:3" x14ac:dyDescent="0.2">
      <c r="A137" s="4" t="s">
        <v>1510</v>
      </c>
      <c r="B137" s="9">
        <f ca="1">TODAY()-1188</f>
        <v>43980</v>
      </c>
      <c r="C137" s="9">
        <f ca="1">TODAY()+705</f>
        <v>45873</v>
      </c>
    </row>
    <row r="138" spans="1:3" x14ac:dyDescent="0.2">
      <c r="A138" s="4" t="s">
        <v>1509</v>
      </c>
      <c r="B138" s="9">
        <f ca="1">TODAY()-1165</f>
        <v>44003</v>
      </c>
      <c r="C138" s="9">
        <f ca="1">TODAY()+84</f>
        <v>45252</v>
      </c>
    </row>
    <row r="139" spans="1:3" x14ac:dyDescent="0.2">
      <c r="A139" s="4" t="s">
        <v>1508</v>
      </c>
      <c r="B139" s="9">
        <f ca="1">TODAY()-84</f>
        <v>45084</v>
      </c>
      <c r="C139" s="9">
        <f ca="1">TODAY()+1173</f>
        <v>46341</v>
      </c>
    </row>
    <row r="140" spans="1:3" x14ac:dyDescent="0.2">
      <c r="A140" s="4" t="s">
        <v>1507</v>
      </c>
      <c r="B140" s="9">
        <f ca="1">TODAY()-28</f>
        <v>45140</v>
      </c>
      <c r="C140" s="9">
        <f ca="1">TODAY()+383</f>
        <v>45551</v>
      </c>
    </row>
    <row r="141" spans="1:3" x14ac:dyDescent="0.2">
      <c r="A141" s="4" t="s">
        <v>1506</v>
      </c>
      <c r="B141" s="9">
        <f ca="1">TODAY()-21</f>
        <v>45147</v>
      </c>
      <c r="C141" s="9">
        <f ca="1">TODAY()+599</f>
        <v>45767</v>
      </c>
    </row>
    <row r="142" spans="1:3" x14ac:dyDescent="0.2">
      <c r="A142" s="4" t="s">
        <v>1505</v>
      </c>
      <c r="B142" s="9">
        <f ca="1">TODAY()-428</f>
        <v>44740</v>
      </c>
      <c r="C142" s="9">
        <f ca="1">TODAY()+1164</f>
        <v>46332</v>
      </c>
    </row>
    <row r="143" spans="1:3" x14ac:dyDescent="0.2">
      <c r="A143" s="4" t="s">
        <v>1504</v>
      </c>
      <c r="B143" s="9">
        <f ca="1">TODAY()-860</f>
        <v>44308</v>
      </c>
      <c r="C143" s="9">
        <f ca="1">TODAY()+286</f>
        <v>45454</v>
      </c>
    </row>
    <row r="144" spans="1:3" x14ac:dyDescent="0.2">
      <c r="A144" s="4" t="s">
        <v>1503</v>
      </c>
      <c r="B144" s="9">
        <f ca="1">TODAY()-97</f>
        <v>45071</v>
      </c>
      <c r="C144" s="9">
        <f ca="1">TODAY()+315</f>
        <v>45483</v>
      </c>
    </row>
    <row r="145" spans="1:3" x14ac:dyDescent="0.2">
      <c r="A145" s="4" t="s">
        <v>1502</v>
      </c>
      <c r="B145" s="9">
        <f ca="1">TODAY()-981</f>
        <v>44187</v>
      </c>
      <c r="C145" s="9">
        <f ca="1">TODAY()+25</f>
        <v>45193</v>
      </c>
    </row>
    <row r="146" spans="1:3" x14ac:dyDescent="0.2">
      <c r="A146" s="4" t="s">
        <v>1501</v>
      </c>
      <c r="B146" s="9">
        <f ca="1">TODAY()-594</f>
        <v>44574</v>
      </c>
      <c r="C146" s="9">
        <f ca="1">TODAY()+1150</f>
        <v>46318</v>
      </c>
    </row>
    <row r="147" spans="1:3" x14ac:dyDescent="0.2">
      <c r="A147" s="4" t="s">
        <v>1500</v>
      </c>
      <c r="B147" s="9">
        <f ca="1">TODAY()-21</f>
        <v>45147</v>
      </c>
      <c r="C147" s="9">
        <f ca="1">TODAY()+692</f>
        <v>45860</v>
      </c>
    </row>
    <row r="148" spans="1:3" x14ac:dyDescent="0.2">
      <c r="A148" s="4" t="s">
        <v>1499</v>
      </c>
      <c r="B148" s="9">
        <f ca="1">TODAY()-85</f>
        <v>45083</v>
      </c>
      <c r="C148" s="9">
        <f ca="1">TODAY()+1046</f>
        <v>46214</v>
      </c>
    </row>
    <row r="149" spans="1:3" x14ac:dyDescent="0.2">
      <c r="A149" s="4" t="s">
        <v>1498</v>
      </c>
      <c r="B149" s="9">
        <f ca="1">TODAY()-1193</f>
        <v>43975</v>
      </c>
      <c r="C149" s="9">
        <f ca="1">TODAY()+365</f>
        <v>45533</v>
      </c>
    </row>
    <row r="150" spans="1:3" x14ac:dyDescent="0.2">
      <c r="A150" s="4" t="s">
        <v>1497</v>
      </c>
      <c r="B150" s="9">
        <f ca="1">TODAY()-1164</f>
        <v>44004</v>
      </c>
      <c r="C150" s="9">
        <f ca="1">TODAY()+62</f>
        <v>45230</v>
      </c>
    </row>
    <row r="151" spans="1:3" x14ac:dyDescent="0.2">
      <c r="A151" s="4" t="s">
        <v>1496</v>
      </c>
      <c r="B151" s="9">
        <f ca="1">TODAY()-508</f>
        <v>44660</v>
      </c>
      <c r="C151" s="9">
        <f ca="1">TODAY()+280</f>
        <v>45448</v>
      </c>
    </row>
    <row r="152" spans="1:3" x14ac:dyDescent="0.2">
      <c r="A152" s="4" t="s">
        <v>1495</v>
      </c>
      <c r="B152" s="9">
        <f ca="1">TODAY()-929</f>
        <v>44239</v>
      </c>
      <c r="C152" s="9">
        <f ca="1">TODAY()+363</f>
        <v>45531</v>
      </c>
    </row>
    <row r="153" spans="1:3" x14ac:dyDescent="0.2">
      <c r="A153" s="4" t="s">
        <v>1494</v>
      </c>
      <c r="B153" s="9">
        <f ca="1">TODAY()-1114</f>
        <v>44054</v>
      </c>
      <c r="C153" s="9">
        <f ca="1">TODAY()+1048</f>
        <v>46216</v>
      </c>
    </row>
    <row r="154" spans="1:3" x14ac:dyDescent="0.2">
      <c r="A154" s="4" t="s">
        <v>1493</v>
      </c>
      <c r="B154" s="9">
        <f ca="1">TODAY()-9</f>
        <v>45159</v>
      </c>
      <c r="C154" s="9">
        <f ca="1">TODAY()+339</f>
        <v>45507</v>
      </c>
    </row>
    <row r="155" spans="1:3" x14ac:dyDescent="0.2">
      <c r="A155" s="4" t="s">
        <v>1492</v>
      </c>
      <c r="B155" s="9">
        <f ca="1">TODAY()-392</f>
        <v>44776</v>
      </c>
      <c r="C155" s="9">
        <f ca="1">TODAY()+549</f>
        <v>45717</v>
      </c>
    </row>
    <row r="156" spans="1:3" x14ac:dyDescent="0.2">
      <c r="A156" s="4" t="s">
        <v>1491</v>
      </c>
      <c r="B156" s="9">
        <f ca="1">TODAY()-285</f>
        <v>44883</v>
      </c>
      <c r="C156" s="9">
        <f ca="1">TODAY()+145</f>
        <v>45313</v>
      </c>
    </row>
    <row r="157" spans="1:3" x14ac:dyDescent="0.2">
      <c r="A157" s="4" t="s">
        <v>1490</v>
      </c>
      <c r="B157" s="9">
        <f ca="1">TODAY()-460</f>
        <v>44708</v>
      </c>
      <c r="C157" s="9">
        <f ca="1">TODAY()+37</f>
        <v>45205</v>
      </c>
    </row>
    <row r="158" spans="1:3" x14ac:dyDescent="0.2">
      <c r="A158" s="4" t="s">
        <v>1489</v>
      </c>
      <c r="B158" s="9">
        <f ca="1">TODAY()-1197</f>
        <v>43971</v>
      </c>
      <c r="C158" s="9">
        <f ca="1">TODAY()+108</f>
        <v>45276</v>
      </c>
    </row>
    <row r="159" spans="1:3" x14ac:dyDescent="0.2">
      <c r="A159" s="4" t="s">
        <v>1488</v>
      </c>
      <c r="B159" s="9">
        <f ca="1">TODAY()-830</f>
        <v>44338</v>
      </c>
      <c r="C159" s="9">
        <f ca="1">TODAY()+326</f>
        <v>45494</v>
      </c>
    </row>
    <row r="160" spans="1:3" x14ac:dyDescent="0.2">
      <c r="A160" s="4" t="s">
        <v>1487</v>
      </c>
      <c r="B160" s="9">
        <f ca="1">TODAY()-1074</f>
        <v>44094</v>
      </c>
      <c r="C160" s="9">
        <f ca="1">TODAY()+1103</f>
        <v>46271</v>
      </c>
    </row>
    <row r="161" spans="1:3" x14ac:dyDescent="0.2">
      <c r="A161" s="4" t="s">
        <v>1486</v>
      </c>
      <c r="B161" s="9">
        <f ca="1">TODAY()-557</f>
        <v>44611</v>
      </c>
      <c r="C161" s="9">
        <f ca="1">TODAY()+64</f>
        <v>45232</v>
      </c>
    </row>
    <row r="162" spans="1:3" x14ac:dyDescent="0.2">
      <c r="A162" s="4" t="s">
        <v>1485</v>
      </c>
      <c r="B162" s="9">
        <f ca="1">TODAY()-884</f>
        <v>44284</v>
      </c>
      <c r="C162" s="9">
        <f ca="1">TODAY()+71</f>
        <v>45239</v>
      </c>
    </row>
    <row r="163" spans="1:3" x14ac:dyDescent="0.2">
      <c r="A163" s="4" t="s">
        <v>1484</v>
      </c>
      <c r="B163" s="9">
        <f ca="1">TODAY()-276</f>
        <v>44892</v>
      </c>
      <c r="C163" s="9">
        <f ca="1">TODAY()+864</f>
        <v>46032</v>
      </c>
    </row>
    <row r="164" spans="1:3" x14ac:dyDescent="0.2">
      <c r="A164" s="4" t="s">
        <v>1483</v>
      </c>
      <c r="B164" s="9">
        <f ca="1">TODAY()-1199</f>
        <v>43969</v>
      </c>
      <c r="C164" s="9">
        <f ca="1">TODAY()+1017</f>
        <v>46185</v>
      </c>
    </row>
    <row r="165" spans="1:3" x14ac:dyDescent="0.2">
      <c r="A165" s="4" t="s">
        <v>1482</v>
      </c>
      <c r="B165" s="9">
        <f ca="1">TODAY()-239</f>
        <v>44929</v>
      </c>
      <c r="C165" s="9">
        <f ca="1">TODAY()+774</f>
        <v>45942</v>
      </c>
    </row>
    <row r="166" spans="1:3" x14ac:dyDescent="0.2">
      <c r="A166" s="4" t="s">
        <v>1481</v>
      </c>
      <c r="B166" s="9">
        <f ca="1">TODAY()-420</f>
        <v>44748</v>
      </c>
      <c r="C166" s="9">
        <f ca="1">TODAY()+745</f>
        <v>45913</v>
      </c>
    </row>
    <row r="167" spans="1:3" x14ac:dyDescent="0.2">
      <c r="A167" s="4" t="s">
        <v>1480</v>
      </c>
      <c r="B167" s="9">
        <f ca="1">TODAY()-440</f>
        <v>44728</v>
      </c>
      <c r="C167" s="9">
        <f ca="1">TODAY()+1127</f>
        <v>46295</v>
      </c>
    </row>
    <row r="168" spans="1:3" x14ac:dyDescent="0.2">
      <c r="A168" s="4" t="s">
        <v>1479</v>
      </c>
      <c r="B168" s="9">
        <f ca="1">TODAY()-148</f>
        <v>45020</v>
      </c>
      <c r="C168" s="9">
        <f ca="1">TODAY()+744</f>
        <v>45912</v>
      </c>
    </row>
    <row r="169" spans="1:3" x14ac:dyDescent="0.2">
      <c r="A169" s="4" t="s">
        <v>1478</v>
      </c>
      <c r="B169" s="9">
        <f ca="1">TODAY()-330</f>
        <v>44838</v>
      </c>
      <c r="C169" s="9">
        <f ca="1">TODAY()+357</f>
        <v>45525</v>
      </c>
    </row>
    <row r="170" spans="1:3" x14ac:dyDescent="0.2">
      <c r="A170" s="4" t="s">
        <v>1477</v>
      </c>
      <c r="B170" s="9">
        <f ca="1">TODAY()-762</f>
        <v>44406</v>
      </c>
      <c r="C170" s="9">
        <f ca="1">TODAY()+947</f>
        <v>46115</v>
      </c>
    </row>
    <row r="171" spans="1:3" x14ac:dyDescent="0.2">
      <c r="A171" s="4" t="s">
        <v>1476</v>
      </c>
      <c r="B171" s="9">
        <f ca="1">TODAY()-888</f>
        <v>44280</v>
      </c>
      <c r="C171" s="9">
        <f ca="1">TODAY()+939</f>
        <v>46107</v>
      </c>
    </row>
    <row r="172" spans="1:3" x14ac:dyDescent="0.2">
      <c r="A172" s="4" t="s">
        <v>1475</v>
      </c>
      <c r="B172" s="9">
        <f ca="1">TODAY()-1083</f>
        <v>44085</v>
      </c>
      <c r="C172" s="9">
        <f ca="1">TODAY()+76</f>
        <v>45244</v>
      </c>
    </row>
    <row r="173" spans="1:3" x14ac:dyDescent="0.2">
      <c r="A173" s="4" t="s">
        <v>1474</v>
      </c>
      <c r="B173" s="9">
        <f ca="1">TODAY()-229</f>
        <v>44939</v>
      </c>
      <c r="C173" s="9">
        <f ca="1">TODAY()+876</f>
        <v>46044</v>
      </c>
    </row>
    <row r="174" spans="1:3" x14ac:dyDescent="0.2">
      <c r="A174" s="4" t="s">
        <v>1473</v>
      </c>
      <c r="B174" s="9">
        <f ca="1">TODAY()-235</f>
        <v>44933</v>
      </c>
      <c r="C174" s="9">
        <f ca="1">TODAY()+463</f>
        <v>45631</v>
      </c>
    </row>
    <row r="175" spans="1:3" x14ac:dyDescent="0.2">
      <c r="A175" s="4" t="s">
        <v>1472</v>
      </c>
      <c r="B175" s="9">
        <f ca="1">TODAY()-281</f>
        <v>44887</v>
      </c>
      <c r="C175" s="9">
        <f ca="1">TODAY()+749</f>
        <v>45917</v>
      </c>
    </row>
    <row r="176" spans="1:3" x14ac:dyDescent="0.2">
      <c r="A176" s="4" t="s">
        <v>1471</v>
      </c>
      <c r="B176" s="9">
        <f ca="1">TODAY()-1180</f>
        <v>43988</v>
      </c>
      <c r="C176" s="9">
        <f ca="1">TODAY()+394</f>
        <v>45562</v>
      </c>
    </row>
    <row r="177" spans="1:3" x14ac:dyDescent="0.2">
      <c r="A177" s="4" t="s">
        <v>1470</v>
      </c>
      <c r="B177" s="9">
        <f ca="1">TODAY()-924</f>
        <v>44244</v>
      </c>
      <c r="C177" s="9">
        <f ca="1">TODAY()+563</f>
        <v>45731</v>
      </c>
    </row>
    <row r="178" spans="1:3" x14ac:dyDescent="0.2">
      <c r="A178" s="4" t="s">
        <v>1469</v>
      </c>
      <c r="B178" s="9">
        <f ca="1">TODAY()-580</f>
        <v>44588</v>
      </c>
      <c r="C178" s="9">
        <f ca="1">TODAY()+1158</f>
        <v>46326</v>
      </c>
    </row>
    <row r="179" spans="1:3" x14ac:dyDescent="0.2">
      <c r="A179" s="4" t="s">
        <v>1468</v>
      </c>
      <c r="B179" s="9">
        <f ca="1">TODAY()-450</f>
        <v>44718</v>
      </c>
      <c r="C179" s="9">
        <f ca="1">TODAY()+238</f>
        <v>45406</v>
      </c>
    </row>
    <row r="180" spans="1:3" x14ac:dyDescent="0.2">
      <c r="A180" s="4" t="s">
        <v>1467</v>
      </c>
      <c r="B180" s="9">
        <f ca="1">TODAY()-625</f>
        <v>44543</v>
      </c>
      <c r="C180" s="9">
        <f ca="1">TODAY()+490</f>
        <v>45658</v>
      </c>
    </row>
    <row r="181" spans="1:3" x14ac:dyDescent="0.2">
      <c r="A181" s="4" t="s">
        <v>1466</v>
      </c>
      <c r="B181" s="9">
        <f ca="1">TODAY()-1153</f>
        <v>44015</v>
      </c>
      <c r="C181" s="9">
        <f ca="1">TODAY()+100</f>
        <v>45268</v>
      </c>
    </row>
    <row r="182" spans="1:3" x14ac:dyDescent="0.2">
      <c r="A182" s="4" t="s">
        <v>1465</v>
      </c>
      <c r="B182" s="9">
        <f ca="1">TODAY()-633</f>
        <v>44535</v>
      </c>
      <c r="C182" s="9">
        <f ca="1">TODAY()+791</f>
        <v>45959</v>
      </c>
    </row>
    <row r="183" spans="1:3" x14ac:dyDescent="0.2">
      <c r="A183" s="4" t="s">
        <v>1464</v>
      </c>
      <c r="B183" s="9">
        <f ca="1">TODAY()-664</f>
        <v>44504</v>
      </c>
      <c r="C183" s="9">
        <f ca="1">TODAY()+683</f>
        <v>45851</v>
      </c>
    </row>
    <row r="184" spans="1:3" x14ac:dyDescent="0.2">
      <c r="A184" s="4" t="s">
        <v>1463</v>
      </c>
      <c r="B184" s="9">
        <f ca="1">TODAY()-86</f>
        <v>45082</v>
      </c>
      <c r="C184" s="9">
        <f ca="1">TODAY()+416</f>
        <v>45584</v>
      </c>
    </row>
    <row r="185" spans="1:3" x14ac:dyDescent="0.2">
      <c r="A185" s="4" t="s">
        <v>1462</v>
      </c>
      <c r="B185" s="9">
        <f ca="1">TODAY()-205</f>
        <v>44963</v>
      </c>
      <c r="C185" s="9">
        <f ca="1">TODAY()+791</f>
        <v>45959</v>
      </c>
    </row>
    <row r="186" spans="1:3" x14ac:dyDescent="0.2">
      <c r="A186" s="4" t="s">
        <v>1461</v>
      </c>
      <c r="B186" s="9">
        <f ca="1">TODAY()-580</f>
        <v>44588</v>
      </c>
      <c r="C186" s="9">
        <f ca="1">TODAY()+358</f>
        <v>45526</v>
      </c>
    </row>
    <row r="187" spans="1:3" x14ac:dyDescent="0.2">
      <c r="A187" s="4" t="s">
        <v>1460</v>
      </c>
      <c r="B187" s="9">
        <f ca="1">TODAY()-37</f>
        <v>45131</v>
      </c>
      <c r="C187" s="9">
        <f ca="1">TODAY()+763</f>
        <v>45931</v>
      </c>
    </row>
    <row r="188" spans="1:3" x14ac:dyDescent="0.2">
      <c r="A188" s="4" t="s">
        <v>1459</v>
      </c>
      <c r="B188" s="9">
        <f ca="1">TODAY()-771</f>
        <v>44397</v>
      </c>
      <c r="C188" s="9">
        <f ca="1">TODAY()+416</f>
        <v>45584</v>
      </c>
    </row>
    <row r="189" spans="1:3" x14ac:dyDescent="0.2">
      <c r="A189" s="4" t="s">
        <v>1458</v>
      </c>
      <c r="B189" s="9">
        <f ca="1">TODAY()-387</f>
        <v>44781</v>
      </c>
      <c r="C189" s="9">
        <f ca="1">TODAY()+898</f>
        <v>46066</v>
      </c>
    </row>
    <row r="190" spans="1:3" x14ac:dyDescent="0.2">
      <c r="A190" s="4" t="s">
        <v>1457</v>
      </c>
      <c r="B190" s="9">
        <f ca="1">TODAY()-414</f>
        <v>44754</v>
      </c>
      <c r="C190" s="9">
        <f ca="1">TODAY()+1042</f>
        <v>46210</v>
      </c>
    </row>
    <row r="191" spans="1:3" x14ac:dyDescent="0.2">
      <c r="A191" s="4" t="s">
        <v>1456</v>
      </c>
      <c r="B191" s="9">
        <f ca="1">TODAY()-1181</f>
        <v>43987</v>
      </c>
      <c r="C191" s="9">
        <f ca="1">TODAY()+715</f>
        <v>45883</v>
      </c>
    </row>
    <row r="192" spans="1:3" x14ac:dyDescent="0.2">
      <c r="A192" s="4" t="s">
        <v>1455</v>
      </c>
      <c r="B192" s="9">
        <f ca="1">TODAY()-418</f>
        <v>44750</v>
      </c>
      <c r="C192" s="9">
        <f ca="1">TODAY()+898</f>
        <v>46066</v>
      </c>
    </row>
    <row r="193" spans="1:3" x14ac:dyDescent="0.2">
      <c r="A193" s="4" t="s">
        <v>1454</v>
      </c>
      <c r="B193" s="9">
        <f ca="1">TODAY()-275</f>
        <v>44893</v>
      </c>
      <c r="C193" s="9">
        <f ca="1">TODAY()+1180</f>
        <v>46348</v>
      </c>
    </row>
    <row r="194" spans="1:3" x14ac:dyDescent="0.2">
      <c r="A194" s="4" t="s">
        <v>1453</v>
      </c>
      <c r="B194" s="9">
        <f ca="1">TODAY()-818</f>
        <v>44350</v>
      </c>
      <c r="C194" s="9">
        <f ca="1">TODAY()+655</f>
        <v>45823</v>
      </c>
    </row>
    <row r="195" spans="1:3" x14ac:dyDescent="0.2">
      <c r="A195" s="4" t="s">
        <v>1452</v>
      </c>
      <c r="B195" s="9">
        <f ca="1">TODAY()-1141</f>
        <v>44027</v>
      </c>
      <c r="C195" s="9">
        <f ca="1">TODAY()+722</f>
        <v>45890</v>
      </c>
    </row>
    <row r="196" spans="1:3" x14ac:dyDescent="0.2">
      <c r="A196" s="4" t="s">
        <v>1451</v>
      </c>
      <c r="B196" s="9">
        <f ca="1">TODAY()-123</f>
        <v>45045</v>
      </c>
      <c r="C196" s="9">
        <f ca="1">TODAY()+226</f>
        <v>45394</v>
      </c>
    </row>
    <row r="197" spans="1:3" x14ac:dyDescent="0.2">
      <c r="A197" s="4" t="s">
        <v>1450</v>
      </c>
      <c r="B197" s="9">
        <f ca="1">TODAY()-888</f>
        <v>44280</v>
      </c>
      <c r="C197" s="9">
        <f ca="1">TODAY()+1118</f>
        <v>46286</v>
      </c>
    </row>
    <row r="198" spans="1:3" x14ac:dyDescent="0.2">
      <c r="A198" s="4" t="s">
        <v>1449</v>
      </c>
      <c r="B198" s="9">
        <f ca="1">TODAY()-341</f>
        <v>44827</v>
      </c>
      <c r="C198" s="9">
        <f ca="1">TODAY()+178</f>
        <v>45346</v>
      </c>
    </row>
    <row r="199" spans="1:3" x14ac:dyDescent="0.2">
      <c r="A199" s="4" t="s">
        <v>1448</v>
      </c>
      <c r="B199" s="9">
        <f ca="1">TODAY()-403</f>
        <v>44765</v>
      </c>
      <c r="C199" s="9">
        <f ca="1">TODAY()+631</f>
        <v>45799</v>
      </c>
    </row>
    <row r="200" spans="1:3" x14ac:dyDescent="0.2">
      <c r="A200" s="4" t="s">
        <v>1447</v>
      </c>
      <c r="B200" s="9">
        <f ca="1">TODAY()-644</f>
        <v>44524</v>
      </c>
      <c r="C200" s="9">
        <f ca="1">TODAY()+184</f>
        <v>45352</v>
      </c>
    </row>
    <row r="201" spans="1:3" x14ac:dyDescent="0.2">
      <c r="A201" s="4" t="s">
        <v>1446</v>
      </c>
      <c r="B201" s="9">
        <f ca="1">TODAY()-317</f>
        <v>44851</v>
      </c>
      <c r="C201" s="9">
        <f ca="1">TODAY()+739</f>
        <v>45907</v>
      </c>
    </row>
    <row r="202" spans="1:3" x14ac:dyDescent="0.2">
      <c r="A202" s="4" t="s">
        <v>1445</v>
      </c>
      <c r="B202" s="9">
        <f ca="1">TODAY()-214</f>
        <v>44954</v>
      </c>
      <c r="C202" s="9">
        <f ca="1">TODAY()+438</f>
        <v>45606</v>
      </c>
    </row>
    <row r="203" spans="1:3" x14ac:dyDescent="0.2">
      <c r="A203" s="4" t="s">
        <v>1444</v>
      </c>
      <c r="B203" s="9">
        <f ca="1">TODAY()-863</f>
        <v>44305</v>
      </c>
      <c r="C203" s="9">
        <f ca="1">TODAY()+1105</f>
        <v>46273</v>
      </c>
    </row>
    <row r="204" spans="1:3" x14ac:dyDescent="0.2">
      <c r="A204" s="4" t="s">
        <v>1443</v>
      </c>
      <c r="B204" s="9">
        <f ca="1">TODAY()-729</f>
        <v>44439</v>
      </c>
      <c r="C204" s="9">
        <f ca="1">TODAY()+46</f>
        <v>45214</v>
      </c>
    </row>
    <row r="205" spans="1:3" x14ac:dyDescent="0.2">
      <c r="A205" s="4" t="s">
        <v>1442</v>
      </c>
      <c r="B205" s="9">
        <f ca="1">TODAY()-802</f>
        <v>44366</v>
      </c>
      <c r="C205" s="9">
        <f ca="1">TODAY()+1097</f>
        <v>46265</v>
      </c>
    </row>
    <row r="206" spans="1:3" x14ac:dyDescent="0.2">
      <c r="A206" s="4" t="s">
        <v>1441</v>
      </c>
      <c r="B206" s="9">
        <f ca="1">TODAY()-669</f>
        <v>44499</v>
      </c>
      <c r="C206" s="9">
        <f ca="1">TODAY()+212</f>
        <v>45380</v>
      </c>
    </row>
    <row r="207" spans="1:3" x14ac:dyDescent="0.2">
      <c r="A207" s="4" t="s">
        <v>1440</v>
      </c>
      <c r="B207" s="9">
        <f ca="1">TODAY()-1140</f>
        <v>44028</v>
      </c>
      <c r="C207" s="9">
        <f ca="1">TODAY()+818</f>
        <v>45986</v>
      </c>
    </row>
    <row r="208" spans="1:3" x14ac:dyDescent="0.2">
      <c r="A208" s="4" t="s">
        <v>1439</v>
      </c>
      <c r="B208" s="9">
        <f ca="1">TODAY()-146</f>
        <v>45022</v>
      </c>
      <c r="C208" s="9">
        <f ca="1">TODAY()+532</f>
        <v>45700</v>
      </c>
    </row>
    <row r="209" spans="1:3" x14ac:dyDescent="0.2">
      <c r="A209" s="4" t="s">
        <v>1438</v>
      </c>
      <c r="B209" s="9">
        <f ca="1">TODAY()-108</f>
        <v>45060</v>
      </c>
      <c r="C209" s="9">
        <f ca="1">TODAY()+740</f>
        <v>45908</v>
      </c>
    </row>
    <row r="210" spans="1:3" x14ac:dyDescent="0.2">
      <c r="A210" s="4" t="s">
        <v>1437</v>
      </c>
      <c r="B210" s="9">
        <f ca="1">TODAY()-384</f>
        <v>44784</v>
      </c>
      <c r="C210" s="9">
        <f ca="1">TODAY()+878</f>
        <v>46046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1"/>
  <sheetViews>
    <sheetView workbookViewId="0">
      <selection activeCell="K30" sqref="K30"/>
    </sheetView>
  </sheetViews>
  <sheetFormatPr defaultRowHeight="12" x14ac:dyDescent="0.2"/>
  <cols>
    <col min="1" max="1" width="10.83203125" customWidth="1"/>
    <col min="2" max="2" width="16.83203125" customWidth="1"/>
    <col min="3" max="4" width="10.83203125" customWidth="1"/>
  </cols>
  <sheetData>
    <row r="1" spans="1:10" x14ac:dyDescent="0.2">
      <c r="A1" s="25" t="s">
        <v>21</v>
      </c>
      <c r="B1" s="25" t="s">
        <v>714</v>
      </c>
      <c r="C1" s="25" t="s">
        <v>1371</v>
      </c>
      <c r="D1" s="25" t="s">
        <v>1372</v>
      </c>
    </row>
    <row r="2" spans="1:10" x14ac:dyDescent="0.2">
      <c r="A2" s="35">
        <v>6718</v>
      </c>
      <c r="B2" s="18" t="s">
        <v>1373</v>
      </c>
      <c r="C2" s="36">
        <v>15</v>
      </c>
      <c r="D2" s="9">
        <v>44391</v>
      </c>
      <c r="F2" s="10" t="s">
        <v>1420</v>
      </c>
    </row>
    <row r="3" spans="1:10" x14ac:dyDescent="0.2">
      <c r="A3" s="35">
        <v>13049</v>
      </c>
      <c r="B3" s="18" t="s">
        <v>1374</v>
      </c>
      <c r="C3" s="36">
        <v>10</v>
      </c>
      <c r="D3" s="9">
        <v>45121</v>
      </c>
      <c r="F3" s="10" t="s">
        <v>1426</v>
      </c>
    </row>
    <row r="4" spans="1:10" x14ac:dyDescent="0.2">
      <c r="A4" s="35">
        <v>5743</v>
      </c>
      <c r="B4" s="18" t="s">
        <v>1375</v>
      </c>
      <c r="C4" s="36">
        <v>20</v>
      </c>
      <c r="D4" s="9">
        <v>45852</v>
      </c>
      <c r="F4" s="10" t="s">
        <v>1427</v>
      </c>
    </row>
    <row r="5" spans="1:10" x14ac:dyDescent="0.2">
      <c r="A5" s="35">
        <v>19046</v>
      </c>
      <c r="B5" s="18" t="s">
        <v>1376</v>
      </c>
      <c r="C5" s="36">
        <v>5</v>
      </c>
      <c r="D5" s="9">
        <v>45487</v>
      </c>
      <c r="F5" s="10" t="s">
        <v>1428</v>
      </c>
    </row>
    <row r="6" spans="1:10" x14ac:dyDescent="0.2">
      <c r="A6" s="35">
        <v>5003</v>
      </c>
      <c r="B6" s="18" t="s">
        <v>1377</v>
      </c>
      <c r="C6" s="36">
        <v>20</v>
      </c>
      <c r="D6" s="9">
        <v>45852</v>
      </c>
      <c r="F6" s="10" t="s">
        <v>1429</v>
      </c>
    </row>
    <row r="7" spans="1:10" x14ac:dyDescent="0.2">
      <c r="A7" s="35">
        <v>18009</v>
      </c>
      <c r="B7" s="18" t="s">
        <v>1378</v>
      </c>
      <c r="C7" s="36">
        <v>5</v>
      </c>
      <c r="D7" s="9">
        <v>45121</v>
      </c>
    </row>
    <row r="8" spans="1:10" x14ac:dyDescent="0.2">
      <c r="A8" s="35">
        <v>8012</v>
      </c>
      <c r="B8" s="18" t="s">
        <v>1379</v>
      </c>
      <c r="C8" s="36">
        <v>15</v>
      </c>
      <c r="D8" s="9">
        <v>45121</v>
      </c>
      <c r="F8" s="10" t="s">
        <v>1421</v>
      </c>
    </row>
    <row r="9" spans="1:10" x14ac:dyDescent="0.2">
      <c r="A9" s="35">
        <v>15449</v>
      </c>
      <c r="B9" s="18" t="s">
        <v>1380</v>
      </c>
      <c r="F9" s="10" t="s">
        <v>1422</v>
      </c>
      <c r="G9" s="11"/>
      <c r="H9" s="11"/>
      <c r="I9" s="11"/>
      <c r="J9" s="11"/>
    </row>
    <row r="10" spans="1:10" x14ac:dyDescent="0.2">
      <c r="A10" s="35">
        <v>10254</v>
      </c>
      <c r="B10" s="18" t="s">
        <v>1381</v>
      </c>
      <c r="F10" s="10" t="s">
        <v>1423</v>
      </c>
      <c r="G10" s="11"/>
      <c r="H10" s="11"/>
      <c r="I10" s="11"/>
      <c r="J10" s="11"/>
    </row>
    <row r="11" spans="1:10" x14ac:dyDescent="0.2">
      <c r="A11" s="35">
        <v>7056</v>
      </c>
      <c r="B11" s="18" t="s">
        <v>1382</v>
      </c>
      <c r="F11" s="10" t="s">
        <v>1424</v>
      </c>
      <c r="G11" s="11"/>
      <c r="H11" s="11"/>
      <c r="I11" s="11"/>
      <c r="J11" s="11"/>
    </row>
    <row r="12" spans="1:10" x14ac:dyDescent="0.2">
      <c r="A12" s="35">
        <v>14942</v>
      </c>
      <c r="B12" s="18" t="s">
        <v>1383</v>
      </c>
      <c r="F12" s="10"/>
    </row>
    <row r="13" spans="1:10" x14ac:dyDescent="0.2">
      <c r="A13" s="35">
        <v>5078</v>
      </c>
      <c r="B13" s="18" t="s">
        <v>1384</v>
      </c>
      <c r="F13" s="24" t="s">
        <v>1434</v>
      </c>
    </row>
    <row r="14" spans="1:10" x14ac:dyDescent="0.2">
      <c r="A14" s="35">
        <v>13487</v>
      </c>
      <c r="B14" s="18" t="s">
        <v>1385</v>
      </c>
      <c r="F14" s="24" t="s">
        <v>1435</v>
      </c>
    </row>
    <row r="15" spans="1:10" x14ac:dyDescent="0.2">
      <c r="A15" s="35">
        <v>17498</v>
      </c>
      <c r="B15" s="18" t="s">
        <v>1386</v>
      </c>
    </row>
    <row r="16" spans="1:10" x14ac:dyDescent="0.2">
      <c r="A16" s="35">
        <v>12907</v>
      </c>
      <c r="B16" s="18" t="s">
        <v>1387</v>
      </c>
      <c r="F16" s="10" t="s">
        <v>1425</v>
      </c>
    </row>
    <row r="17" spans="1:11" x14ac:dyDescent="0.2">
      <c r="A17" s="35">
        <v>14541</v>
      </c>
      <c r="B17" s="18" t="s">
        <v>1388</v>
      </c>
      <c r="F17" s="10" t="s">
        <v>1430</v>
      </c>
    </row>
    <row r="18" spans="1:11" x14ac:dyDescent="0.2">
      <c r="A18" s="35">
        <v>19694</v>
      </c>
      <c r="B18" s="18" t="s">
        <v>1389</v>
      </c>
      <c r="F18" s="10" t="s">
        <v>1431</v>
      </c>
    </row>
    <row r="19" spans="1:11" x14ac:dyDescent="0.2">
      <c r="A19" s="35">
        <v>9463</v>
      </c>
      <c r="B19" s="18" t="s">
        <v>1390</v>
      </c>
      <c r="K19" s="11"/>
    </row>
    <row r="20" spans="1:11" x14ac:dyDescent="0.2">
      <c r="A20" s="35">
        <v>19937</v>
      </c>
      <c r="B20" s="18" t="s">
        <v>1391</v>
      </c>
      <c r="F20" s="24" t="s">
        <v>1432</v>
      </c>
      <c r="K20" s="11"/>
    </row>
    <row r="21" spans="1:11" x14ac:dyDescent="0.2">
      <c r="A21" s="35">
        <v>6556</v>
      </c>
      <c r="B21" s="18" t="s">
        <v>1392</v>
      </c>
      <c r="F21" s="24" t="s">
        <v>1433</v>
      </c>
    </row>
    <row r="22" spans="1:11" x14ac:dyDescent="0.2">
      <c r="A22" s="35">
        <v>18902</v>
      </c>
      <c r="B22" s="18" t="s">
        <v>1393</v>
      </c>
      <c r="F22" s="24" t="s">
        <v>1436</v>
      </c>
    </row>
    <row r="23" spans="1:11" x14ac:dyDescent="0.2">
      <c r="A23" s="35">
        <v>19948</v>
      </c>
      <c r="B23" s="18" t="s">
        <v>1394</v>
      </c>
    </row>
    <row r="24" spans="1:11" x14ac:dyDescent="0.2">
      <c r="A24" s="35">
        <v>5902</v>
      </c>
      <c r="B24" s="18" t="s">
        <v>1395</v>
      </c>
    </row>
    <row r="25" spans="1:11" x14ac:dyDescent="0.2">
      <c r="A25" s="35">
        <v>2350</v>
      </c>
      <c r="B25" s="18" t="s">
        <v>1396</v>
      </c>
    </row>
    <row r="26" spans="1:11" x14ac:dyDescent="0.2">
      <c r="A26" s="35">
        <v>10915</v>
      </c>
      <c r="B26" s="18" t="s">
        <v>1397</v>
      </c>
    </row>
    <row r="27" spans="1:11" x14ac:dyDescent="0.2">
      <c r="A27" s="35">
        <v>12848</v>
      </c>
      <c r="B27" s="18" t="s">
        <v>1398</v>
      </c>
    </row>
    <row r="28" spans="1:11" x14ac:dyDescent="0.2">
      <c r="A28" s="35">
        <v>8635</v>
      </c>
      <c r="B28" s="18" t="s">
        <v>1399</v>
      </c>
    </row>
    <row r="29" spans="1:11" x14ac:dyDescent="0.2">
      <c r="A29" s="35">
        <v>12573</v>
      </c>
      <c r="B29" s="18" t="s">
        <v>1400</v>
      </c>
    </row>
    <row r="30" spans="1:11" x14ac:dyDescent="0.2">
      <c r="A30" s="35">
        <v>7354</v>
      </c>
      <c r="B30" s="18" t="s">
        <v>1401</v>
      </c>
    </row>
    <row r="31" spans="1:11" x14ac:dyDescent="0.2">
      <c r="A31" s="35">
        <v>9269</v>
      </c>
      <c r="B31" s="18" t="s">
        <v>1402</v>
      </c>
    </row>
    <row r="32" spans="1:11" x14ac:dyDescent="0.2">
      <c r="A32" s="35">
        <v>7934</v>
      </c>
      <c r="B32" s="18" t="s">
        <v>1403</v>
      </c>
    </row>
    <row r="33" spans="1:2" x14ac:dyDescent="0.2">
      <c r="A33" s="35">
        <v>7805</v>
      </c>
      <c r="B33" s="18" t="s">
        <v>1404</v>
      </c>
    </row>
    <row r="34" spans="1:2" x14ac:dyDescent="0.2">
      <c r="A34" s="35">
        <v>19922</v>
      </c>
      <c r="B34" s="18" t="s">
        <v>1405</v>
      </c>
    </row>
    <row r="35" spans="1:2" x14ac:dyDescent="0.2">
      <c r="A35" s="35">
        <v>12735</v>
      </c>
      <c r="B35" s="18" t="s">
        <v>1406</v>
      </c>
    </row>
    <row r="36" spans="1:2" x14ac:dyDescent="0.2">
      <c r="A36" s="35">
        <v>15590</v>
      </c>
      <c r="B36" s="18" t="s">
        <v>1407</v>
      </c>
    </row>
    <row r="37" spans="1:2" x14ac:dyDescent="0.2">
      <c r="A37" s="35">
        <v>20217</v>
      </c>
      <c r="B37" s="18" t="s">
        <v>1408</v>
      </c>
    </row>
    <row r="38" spans="1:2" x14ac:dyDescent="0.2">
      <c r="A38" s="35">
        <v>15174</v>
      </c>
      <c r="B38" s="18" t="s">
        <v>1409</v>
      </c>
    </row>
    <row r="39" spans="1:2" x14ac:dyDescent="0.2">
      <c r="A39" s="35">
        <v>2633</v>
      </c>
      <c r="B39" s="18" t="s">
        <v>1410</v>
      </c>
    </row>
    <row r="40" spans="1:2" x14ac:dyDescent="0.2">
      <c r="A40" s="35">
        <v>11648</v>
      </c>
      <c r="B40" s="18" t="s">
        <v>1411</v>
      </c>
    </row>
    <row r="41" spans="1:2" x14ac:dyDescent="0.2">
      <c r="A41" s="35">
        <v>18198</v>
      </c>
      <c r="B41" s="18" t="s">
        <v>1412</v>
      </c>
    </row>
    <row r="42" spans="1:2" x14ac:dyDescent="0.2">
      <c r="A42" s="35">
        <v>5355</v>
      </c>
      <c r="B42" s="18" t="s">
        <v>1413</v>
      </c>
    </row>
    <row r="43" spans="1:2" x14ac:dyDescent="0.2">
      <c r="A43" s="35">
        <v>4626</v>
      </c>
      <c r="B43" s="18" t="s">
        <v>1414</v>
      </c>
    </row>
    <row r="44" spans="1:2" x14ac:dyDescent="0.2">
      <c r="A44" s="35">
        <v>16279</v>
      </c>
      <c r="B44" s="18" t="s">
        <v>1415</v>
      </c>
    </row>
    <row r="45" spans="1:2" x14ac:dyDescent="0.2">
      <c r="A45" s="35">
        <v>10116</v>
      </c>
      <c r="B45" s="18" t="s">
        <v>1416</v>
      </c>
    </row>
    <row r="46" spans="1:2" x14ac:dyDescent="0.2">
      <c r="A46" s="35">
        <v>7439</v>
      </c>
      <c r="B46" s="18" t="s">
        <v>1417</v>
      </c>
    </row>
    <row r="47" spans="1:2" x14ac:dyDescent="0.2">
      <c r="A47" s="35">
        <v>12385</v>
      </c>
      <c r="B47" s="18" t="s">
        <v>1418</v>
      </c>
    </row>
    <row r="48" spans="1:2" x14ac:dyDescent="0.2">
      <c r="A48" s="35">
        <v>3328</v>
      </c>
      <c r="B48" s="18" t="s">
        <v>1419</v>
      </c>
    </row>
    <row r="49" spans="2:2" x14ac:dyDescent="0.2">
      <c r="B49" s="11"/>
    </row>
    <row r="50" spans="2:2" x14ac:dyDescent="0.2">
      <c r="B50" s="11"/>
    </row>
    <row r="51" spans="2:2" x14ac:dyDescent="0.2">
      <c r="B5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0"/>
  <sheetViews>
    <sheetView workbookViewId="0">
      <selection activeCell="E31" sqref="E31"/>
    </sheetView>
  </sheetViews>
  <sheetFormatPr defaultRowHeight="12" x14ac:dyDescent="0.2"/>
  <cols>
    <col min="1" max="3" width="11.83203125" style="11" customWidth="1"/>
    <col min="4" max="5" width="8.83203125" style="11" customWidth="1"/>
    <col min="6" max="16384" width="9.33203125" style="11"/>
  </cols>
  <sheetData>
    <row r="1" spans="1:7" x14ac:dyDescent="0.2">
      <c r="A1" s="37" t="s">
        <v>21</v>
      </c>
      <c r="B1" s="37" t="s">
        <v>1656</v>
      </c>
      <c r="C1" s="37" t="s">
        <v>1655</v>
      </c>
      <c r="D1" s="37" t="s">
        <v>1654</v>
      </c>
      <c r="E1" s="37" t="s">
        <v>1653</v>
      </c>
    </row>
    <row r="2" spans="1:7" x14ac:dyDescent="0.2">
      <c r="A2" s="4" t="s">
        <v>1652</v>
      </c>
      <c r="B2" s="9">
        <f ca="1">TODAY()-580</f>
        <v>44588</v>
      </c>
      <c r="C2" s="9">
        <f ca="1">TODAY()+592</f>
        <v>45760</v>
      </c>
      <c r="D2" s="4">
        <v>3.21</v>
      </c>
      <c r="E2" s="39">
        <v>38.51</v>
      </c>
    </row>
    <row r="3" spans="1:7" x14ac:dyDescent="0.2">
      <c r="A3" s="4" t="s">
        <v>1651</v>
      </c>
      <c r="B3" s="9">
        <f ca="1">TODAY()-642</f>
        <v>44526</v>
      </c>
      <c r="C3" s="9">
        <f ca="1">TODAY()+166</f>
        <v>45334</v>
      </c>
      <c r="D3" s="4">
        <v>2.21</v>
      </c>
      <c r="E3" s="39">
        <v>26.55</v>
      </c>
      <c r="G3" s="10" t="s">
        <v>1661</v>
      </c>
    </row>
    <row r="4" spans="1:7" x14ac:dyDescent="0.2">
      <c r="A4" s="4" t="s">
        <v>1649</v>
      </c>
      <c r="B4" s="9">
        <f ca="1">TODAY()-179</f>
        <v>44989</v>
      </c>
      <c r="C4" s="9">
        <f ca="1">TODAY()+395</f>
        <v>45563</v>
      </c>
      <c r="D4" s="4">
        <v>1.57</v>
      </c>
      <c r="E4" s="39">
        <v>18.86</v>
      </c>
      <c r="G4" s="10" t="s">
        <v>1660</v>
      </c>
    </row>
    <row r="5" spans="1:7" x14ac:dyDescent="0.2">
      <c r="A5" s="4" t="s">
        <v>1647</v>
      </c>
      <c r="B5" s="9">
        <f ca="1">TODAY()-461</f>
        <v>44707</v>
      </c>
      <c r="C5" s="9">
        <f ca="1">TODAY()+301</f>
        <v>45469</v>
      </c>
      <c r="D5" s="4">
        <v>2.09</v>
      </c>
      <c r="E5" s="39">
        <v>25.03</v>
      </c>
      <c r="G5" s="10" t="s">
        <v>1659</v>
      </c>
    </row>
    <row r="6" spans="1:7" x14ac:dyDescent="0.2">
      <c r="A6" s="4" t="s">
        <v>1646</v>
      </c>
      <c r="B6" s="9">
        <f ca="1">TODAY()-237</f>
        <v>44931</v>
      </c>
      <c r="C6" s="9">
        <f ca="1">TODAY()+25</f>
        <v>45193</v>
      </c>
      <c r="D6" s="4">
        <v>0.72</v>
      </c>
      <c r="E6" s="39">
        <v>8.61</v>
      </c>
    </row>
    <row r="7" spans="1:7" x14ac:dyDescent="0.2">
      <c r="A7" s="4" t="s">
        <v>1644</v>
      </c>
      <c r="B7" s="9">
        <f ca="1">TODAY()-968</f>
        <v>44200</v>
      </c>
      <c r="C7" s="9">
        <f ca="1">TODAY()+155</f>
        <v>45323</v>
      </c>
      <c r="G7" s="38" t="s">
        <v>1658</v>
      </c>
    </row>
    <row r="8" spans="1:7" x14ac:dyDescent="0.2">
      <c r="A8" s="4" t="s">
        <v>1642</v>
      </c>
      <c r="B8" s="9">
        <f ca="1">TODAY()-82</f>
        <v>45086</v>
      </c>
      <c r="C8" s="9">
        <f ca="1">TODAY()+15</f>
        <v>45183</v>
      </c>
      <c r="G8" s="38" t="s">
        <v>1657</v>
      </c>
    </row>
    <row r="9" spans="1:7" x14ac:dyDescent="0.2">
      <c r="A9" s="4" t="s">
        <v>1640</v>
      </c>
      <c r="B9" s="9">
        <f ca="1">TODAY()-101</f>
        <v>45067</v>
      </c>
      <c r="C9" s="9">
        <f ca="1">TODAY()+929</f>
        <v>46097</v>
      </c>
    </row>
    <row r="10" spans="1:7" x14ac:dyDescent="0.2">
      <c r="A10" s="4" t="s">
        <v>1638</v>
      </c>
      <c r="B10" s="9">
        <f ca="1">TODAY()-395</f>
        <v>44773</v>
      </c>
      <c r="C10" s="9">
        <f ca="1">TODAY()+891</f>
        <v>46059</v>
      </c>
    </row>
    <row r="11" spans="1:7" x14ac:dyDescent="0.2">
      <c r="A11" s="4" t="s">
        <v>1636</v>
      </c>
      <c r="B11" s="9">
        <f ca="1">TODAY()-724</f>
        <v>44444</v>
      </c>
      <c r="C11" s="9">
        <f ca="1">TODAY()+557</f>
        <v>45725</v>
      </c>
    </row>
    <row r="12" spans="1:7" x14ac:dyDescent="0.2">
      <c r="A12" s="4" t="s">
        <v>1635</v>
      </c>
      <c r="B12" s="9">
        <f ca="1">TODAY()-303</f>
        <v>44865</v>
      </c>
      <c r="C12" s="9">
        <f ca="1">TODAY()+910</f>
        <v>46078</v>
      </c>
    </row>
    <row r="13" spans="1:7" x14ac:dyDescent="0.2">
      <c r="A13" s="4" t="s">
        <v>1634</v>
      </c>
      <c r="B13" s="9">
        <f ca="1">TODAY()-753</f>
        <v>44415</v>
      </c>
      <c r="C13" s="9">
        <f ca="1">TODAY()+175</f>
        <v>45343</v>
      </c>
    </row>
    <row r="14" spans="1:7" x14ac:dyDescent="0.2">
      <c r="A14" s="4" t="s">
        <v>1633</v>
      </c>
      <c r="B14" s="9">
        <f ca="1">TODAY()-799</f>
        <v>44369</v>
      </c>
      <c r="C14" s="9">
        <f ca="1">TODAY()+613</f>
        <v>45781</v>
      </c>
    </row>
    <row r="15" spans="1:7" x14ac:dyDescent="0.2">
      <c r="A15" s="4" t="s">
        <v>1632</v>
      </c>
      <c r="B15" s="9">
        <f ca="1">TODAY()-785</f>
        <v>44383</v>
      </c>
      <c r="C15" s="9">
        <f ca="1">TODAY()+1014</f>
        <v>46182</v>
      </c>
    </row>
    <row r="16" spans="1:7" x14ac:dyDescent="0.2">
      <c r="A16" s="4" t="s">
        <v>1631</v>
      </c>
      <c r="B16" s="9">
        <f ca="1">TODAY()-108</f>
        <v>45060</v>
      </c>
      <c r="C16" s="9">
        <f ca="1">TODAY()+100</f>
        <v>45268</v>
      </c>
    </row>
    <row r="17" spans="1:3" x14ac:dyDescent="0.2">
      <c r="A17" s="4" t="s">
        <v>1630</v>
      </c>
      <c r="B17" s="9">
        <f ca="1">TODAY()-160</f>
        <v>45008</v>
      </c>
      <c r="C17" s="9">
        <f ca="1">TODAY()+860</f>
        <v>46028</v>
      </c>
    </row>
    <row r="18" spans="1:3" x14ac:dyDescent="0.2">
      <c r="A18" s="4" t="s">
        <v>1629</v>
      </c>
      <c r="B18" s="9">
        <f ca="1">TODAY()-257</f>
        <v>44911</v>
      </c>
      <c r="C18" s="9">
        <f ca="1">TODAY()+467</f>
        <v>45635</v>
      </c>
    </row>
    <row r="19" spans="1:3" x14ac:dyDescent="0.2">
      <c r="A19" s="4" t="s">
        <v>1628</v>
      </c>
      <c r="B19" s="9">
        <f ca="1">TODAY()-535</f>
        <v>44633</v>
      </c>
      <c r="C19" s="9">
        <f ca="1">TODAY()+462</f>
        <v>45630</v>
      </c>
    </row>
    <row r="20" spans="1:3" x14ac:dyDescent="0.2">
      <c r="A20" s="4" t="s">
        <v>1627</v>
      </c>
      <c r="B20" s="9">
        <f ca="1">TODAY()-1176</f>
        <v>43992</v>
      </c>
      <c r="C20" s="9">
        <f ca="1">TODAY()+698</f>
        <v>45866</v>
      </c>
    </row>
    <row r="21" spans="1:3" x14ac:dyDescent="0.2">
      <c r="A21" s="4" t="s">
        <v>1626</v>
      </c>
      <c r="B21" s="9">
        <f ca="1">TODAY()-1025</f>
        <v>44143</v>
      </c>
      <c r="C21" s="9">
        <f ca="1">TODAY()+411</f>
        <v>45579</v>
      </c>
    </row>
    <row r="22" spans="1:3" x14ac:dyDescent="0.2">
      <c r="A22" s="4" t="s">
        <v>1625</v>
      </c>
      <c r="B22" s="9">
        <f ca="1">TODAY()-19</f>
        <v>45149</v>
      </c>
      <c r="C22" s="9">
        <f ca="1">TODAY()+616</f>
        <v>45784</v>
      </c>
    </row>
    <row r="23" spans="1:3" x14ac:dyDescent="0.2">
      <c r="A23" s="4" t="s">
        <v>1624</v>
      </c>
      <c r="B23" s="9">
        <f ca="1">TODAY()-556</f>
        <v>44612</v>
      </c>
      <c r="C23" s="9">
        <f ca="1">TODAY()+99</f>
        <v>45267</v>
      </c>
    </row>
    <row r="24" spans="1:3" x14ac:dyDescent="0.2">
      <c r="A24" s="4" t="s">
        <v>1623</v>
      </c>
      <c r="B24" s="9">
        <f ca="1">TODAY()-678</f>
        <v>44490</v>
      </c>
      <c r="C24" s="9">
        <f ca="1">TODAY()+978</f>
        <v>46146</v>
      </c>
    </row>
    <row r="25" spans="1:3" x14ac:dyDescent="0.2">
      <c r="A25" s="4" t="s">
        <v>1622</v>
      </c>
      <c r="B25" s="9">
        <f ca="1">TODAY()-902</f>
        <v>44266</v>
      </c>
      <c r="C25" s="9">
        <f ca="1">TODAY()+888</f>
        <v>46056</v>
      </c>
    </row>
    <row r="26" spans="1:3" x14ac:dyDescent="0.2">
      <c r="A26" s="4" t="s">
        <v>1621</v>
      </c>
      <c r="B26" s="9">
        <f ca="1">TODAY()-1050</f>
        <v>44118</v>
      </c>
      <c r="C26" s="9">
        <f ca="1">TODAY()+457</f>
        <v>45625</v>
      </c>
    </row>
    <row r="27" spans="1:3" x14ac:dyDescent="0.2">
      <c r="A27" s="4" t="s">
        <v>1620</v>
      </c>
      <c r="B27" s="9">
        <f ca="1">TODAY()-708</f>
        <v>44460</v>
      </c>
      <c r="C27" s="9">
        <f ca="1">TODAY()+408</f>
        <v>45576</v>
      </c>
    </row>
    <row r="28" spans="1:3" x14ac:dyDescent="0.2">
      <c r="A28" s="4" t="s">
        <v>1619</v>
      </c>
      <c r="B28" s="9">
        <f ca="1">TODAY()-764</f>
        <v>44404</v>
      </c>
      <c r="C28" s="9">
        <f ca="1">TODAY()+816</f>
        <v>45984</v>
      </c>
    </row>
    <row r="29" spans="1:3" x14ac:dyDescent="0.2">
      <c r="A29" s="4" t="s">
        <v>1618</v>
      </c>
      <c r="B29" s="9">
        <f ca="1">TODAY()-1174</f>
        <v>43994</v>
      </c>
      <c r="C29" s="9">
        <f ca="1">TODAY()+636</f>
        <v>45804</v>
      </c>
    </row>
    <row r="30" spans="1:3" x14ac:dyDescent="0.2">
      <c r="A30" s="4" t="s">
        <v>1617</v>
      </c>
      <c r="B30" s="9">
        <f ca="1">TODAY()-895</f>
        <v>44273</v>
      </c>
      <c r="C30" s="9">
        <f ca="1">TODAY()+1117</f>
        <v>46285</v>
      </c>
    </row>
    <row r="31" spans="1:3" x14ac:dyDescent="0.2">
      <c r="A31" s="4" t="s">
        <v>1616</v>
      </c>
      <c r="B31" s="9">
        <f ca="1">TODAY()-478</f>
        <v>44690</v>
      </c>
      <c r="C31" s="9">
        <f ca="1">TODAY()+1082</f>
        <v>46250</v>
      </c>
    </row>
    <row r="32" spans="1:3" x14ac:dyDescent="0.2">
      <c r="A32" s="4" t="s">
        <v>1615</v>
      </c>
      <c r="B32" s="9">
        <f ca="1">TODAY()-738</f>
        <v>44430</v>
      </c>
      <c r="C32" s="9">
        <f ca="1">TODAY()+60</f>
        <v>45228</v>
      </c>
    </row>
    <row r="33" spans="1:3" x14ac:dyDescent="0.2">
      <c r="A33" s="4" t="s">
        <v>1614</v>
      </c>
      <c r="B33" s="9">
        <f ca="1">TODAY()-771</f>
        <v>44397</v>
      </c>
      <c r="C33" s="9">
        <f ca="1">TODAY()+958</f>
        <v>46126</v>
      </c>
    </row>
    <row r="34" spans="1:3" x14ac:dyDescent="0.2">
      <c r="A34" s="4" t="s">
        <v>1613</v>
      </c>
      <c r="B34" s="9">
        <f ca="1">TODAY()-155</f>
        <v>45013</v>
      </c>
      <c r="C34" s="9">
        <f ca="1">TODAY()+770</f>
        <v>45938</v>
      </c>
    </row>
    <row r="35" spans="1:3" x14ac:dyDescent="0.2">
      <c r="A35" s="4" t="s">
        <v>1612</v>
      </c>
      <c r="B35" s="9">
        <f ca="1">TODAY()-133</f>
        <v>45035</v>
      </c>
      <c r="C35" s="9">
        <f ca="1">TODAY()+1037</f>
        <v>46205</v>
      </c>
    </row>
    <row r="36" spans="1:3" x14ac:dyDescent="0.2">
      <c r="A36" s="4" t="s">
        <v>1611</v>
      </c>
      <c r="B36" s="9">
        <f ca="1">TODAY()-1167</f>
        <v>44001</v>
      </c>
      <c r="C36" s="9">
        <f ca="1">TODAY()+30</f>
        <v>45198</v>
      </c>
    </row>
    <row r="37" spans="1:3" x14ac:dyDescent="0.2">
      <c r="A37" s="4" t="s">
        <v>1610</v>
      </c>
      <c r="B37" s="9">
        <f ca="1">TODAY()-616</f>
        <v>44552</v>
      </c>
      <c r="C37" s="9">
        <f ca="1">TODAY()+906</f>
        <v>46074</v>
      </c>
    </row>
    <row r="38" spans="1:3" x14ac:dyDescent="0.2">
      <c r="A38" s="4" t="s">
        <v>1609</v>
      </c>
      <c r="B38" s="9">
        <f ca="1">TODAY()-129</f>
        <v>45039</v>
      </c>
      <c r="C38" s="9">
        <f ca="1">TODAY()+411</f>
        <v>45579</v>
      </c>
    </row>
    <row r="39" spans="1:3" x14ac:dyDescent="0.2">
      <c r="A39" s="4" t="s">
        <v>1608</v>
      </c>
      <c r="B39" s="9">
        <f ca="1">TODAY()-828</f>
        <v>44340</v>
      </c>
      <c r="C39" s="9">
        <f ca="1">TODAY()+460</f>
        <v>45628</v>
      </c>
    </row>
    <row r="40" spans="1:3" x14ac:dyDescent="0.2">
      <c r="A40" s="4" t="s">
        <v>1607</v>
      </c>
      <c r="B40" s="9">
        <f ca="1">TODAY()-301</f>
        <v>44867</v>
      </c>
      <c r="C40" s="9">
        <f ca="1">TODAY()+162</f>
        <v>45330</v>
      </c>
    </row>
    <row r="41" spans="1:3" x14ac:dyDescent="0.2">
      <c r="A41" s="4" t="s">
        <v>1606</v>
      </c>
      <c r="B41" s="9">
        <f ca="1">TODAY()-500</f>
        <v>44668</v>
      </c>
      <c r="C41" s="9">
        <f ca="1">TODAY()+1075</f>
        <v>46243</v>
      </c>
    </row>
    <row r="42" spans="1:3" x14ac:dyDescent="0.2">
      <c r="A42" s="4" t="s">
        <v>1605</v>
      </c>
      <c r="B42" s="9">
        <f ca="1">TODAY()-1158</f>
        <v>44010</v>
      </c>
      <c r="C42" s="9">
        <f ca="1">TODAY()+536</f>
        <v>45704</v>
      </c>
    </row>
    <row r="43" spans="1:3" x14ac:dyDescent="0.2">
      <c r="A43" s="4" t="s">
        <v>1604</v>
      </c>
      <c r="B43" s="9">
        <f ca="1">TODAY()-1107</f>
        <v>44061</v>
      </c>
      <c r="C43" s="9">
        <f ca="1">TODAY()+449</f>
        <v>45617</v>
      </c>
    </row>
    <row r="44" spans="1:3" x14ac:dyDescent="0.2">
      <c r="A44" s="4" t="s">
        <v>1603</v>
      </c>
      <c r="B44" s="9">
        <f ca="1">TODAY()-901</f>
        <v>44267</v>
      </c>
      <c r="C44" s="9">
        <f ca="1">TODAY()+687</f>
        <v>45855</v>
      </c>
    </row>
    <row r="45" spans="1:3" x14ac:dyDescent="0.2">
      <c r="A45" s="4" t="s">
        <v>1602</v>
      </c>
      <c r="B45" s="9">
        <f ca="1">TODAY()-431</f>
        <v>44737</v>
      </c>
      <c r="C45" s="9">
        <f ca="1">TODAY()+391</f>
        <v>45559</v>
      </c>
    </row>
    <row r="46" spans="1:3" x14ac:dyDescent="0.2">
      <c r="A46" s="4" t="s">
        <v>1601</v>
      </c>
      <c r="B46" s="9">
        <f ca="1">TODAY()-905</f>
        <v>44263</v>
      </c>
      <c r="C46" s="9">
        <f ca="1">TODAY()+686</f>
        <v>45854</v>
      </c>
    </row>
    <row r="47" spans="1:3" x14ac:dyDescent="0.2">
      <c r="A47" s="4" t="s">
        <v>1600</v>
      </c>
      <c r="B47" s="9">
        <f ca="1">TODAY()-310</f>
        <v>44858</v>
      </c>
      <c r="C47" s="9">
        <f ca="1">TODAY()+520</f>
        <v>45688</v>
      </c>
    </row>
    <row r="48" spans="1:3" x14ac:dyDescent="0.2">
      <c r="A48" s="4" t="s">
        <v>1599</v>
      </c>
      <c r="B48" s="9">
        <f ca="1">TODAY()-370</f>
        <v>44798</v>
      </c>
      <c r="C48" s="9">
        <f ca="1">TODAY()+639</f>
        <v>45807</v>
      </c>
    </row>
    <row r="49" spans="1:3" x14ac:dyDescent="0.2">
      <c r="A49" s="4" t="s">
        <v>1598</v>
      </c>
      <c r="B49" s="9">
        <f ca="1">TODAY()-54</f>
        <v>45114</v>
      </c>
      <c r="C49" s="9">
        <f ca="1">TODAY()+590</f>
        <v>45758</v>
      </c>
    </row>
    <row r="50" spans="1:3" x14ac:dyDescent="0.2">
      <c r="A50" s="4" t="s">
        <v>1597</v>
      </c>
      <c r="B50" s="9">
        <f ca="1">TODAY()-354</f>
        <v>44814</v>
      </c>
      <c r="C50" s="9">
        <f ca="1">TODAY()+659</f>
        <v>45827</v>
      </c>
    </row>
    <row r="51" spans="1:3" x14ac:dyDescent="0.2">
      <c r="A51" s="4" t="s">
        <v>1596</v>
      </c>
      <c r="B51" s="9">
        <f ca="1">TODAY()-941</f>
        <v>44227</v>
      </c>
      <c r="C51" s="9">
        <f ca="1">TODAY()+767</f>
        <v>45935</v>
      </c>
    </row>
    <row r="52" spans="1:3" x14ac:dyDescent="0.2">
      <c r="A52" s="4" t="s">
        <v>1595</v>
      </c>
      <c r="B52" s="9">
        <f ca="1">TODAY()-36</f>
        <v>45132</v>
      </c>
      <c r="C52" s="9">
        <f ca="1">TODAY()+1170</f>
        <v>46338</v>
      </c>
    </row>
    <row r="53" spans="1:3" x14ac:dyDescent="0.2">
      <c r="A53" s="4" t="s">
        <v>1594</v>
      </c>
      <c r="B53" s="9">
        <f ca="1">TODAY()-107</f>
        <v>45061</v>
      </c>
      <c r="C53" s="9">
        <f ca="1">TODAY()+1194</f>
        <v>46362</v>
      </c>
    </row>
    <row r="54" spans="1:3" x14ac:dyDescent="0.2">
      <c r="A54" s="4" t="s">
        <v>1593</v>
      </c>
      <c r="B54" s="9">
        <f ca="1">TODAY()-11</f>
        <v>45157</v>
      </c>
      <c r="C54" s="9">
        <f ca="1">TODAY()+809</f>
        <v>45977</v>
      </c>
    </row>
    <row r="55" spans="1:3" x14ac:dyDescent="0.2">
      <c r="A55" s="4" t="s">
        <v>1592</v>
      </c>
      <c r="B55" s="9">
        <f ca="1">TODAY()-487</f>
        <v>44681</v>
      </c>
      <c r="C55" s="9">
        <f ca="1">TODAY()+465</f>
        <v>45633</v>
      </c>
    </row>
    <row r="56" spans="1:3" x14ac:dyDescent="0.2">
      <c r="A56" s="4" t="s">
        <v>1591</v>
      </c>
      <c r="B56" s="9">
        <f ca="1">TODAY()-992</f>
        <v>44176</v>
      </c>
      <c r="C56" s="9">
        <f ca="1">TODAY()+516</f>
        <v>45684</v>
      </c>
    </row>
    <row r="57" spans="1:3" x14ac:dyDescent="0.2">
      <c r="A57" s="4" t="s">
        <v>1590</v>
      </c>
      <c r="B57" s="9">
        <f ca="1">TODAY()-691</f>
        <v>44477</v>
      </c>
      <c r="C57" s="9">
        <f ca="1">TODAY()+974</f>
        <v>46142</v>
      </c>
    </row>
    <row r="58" spans="1:3" x14ac:dyDescent="0.2">
      <c r="A58" s="4" t="s">
        <v>1589</v>
      </c>
      <c r="B58" s="9">
        <f ca="1">TODAY()-858</f>
        <v>44310</v>
      </c>
      <c r="C58" s="9">
        <f ca="1">TODAY()+273</f>
        <v>45441</v>
      </c>
    </row>
    <row r="59" spans="1:3" x14ac:dyDescent="0.2">
      <c r="A59" s="4" t="s">
        <v>1588</v>
      </c>
      <c r="B59" s="9">
        <f ca="1">TODAY()-1183</f>
        <v>43985</v>
      </c>
      <c r="C59" s="9">
        <f ca="1">TODAY()+15</f>
        <v>45183</v>
      </c>
    </row>
    <row r="60" spans="1:3" x14ac:dyDescent="0.2">
      <c r="A60" s="4" t="s">
        <v>1587</v>
      </c>
      <c r="B60" s="9">
        <f ca="1">TODAY()-413</f>
        <v>44755</v>
      </c>
      <c r="C60" s="9">
        <f ca="1">TODAY()+447</f>
        <v>45615</v>
      </c>
    </row>
    <row r="61" spans="1:3" x14ac:dyDescent="0.2">
      <c r="A61" s="4" t="s">
        <v>1586</v>
      </c>
      <c r="B61" s="9">
        <f ca="1">TODAY()-954</f>
        <v>44214</v>
      </c>
      <c r="C61" s="9">
        <f ca="1">TODAY()+697</f>
        <v>45865</v>
      </c>
    </row>
    <row r="62" spans="1:3" x14ac:dyDescent="0.2">
      <c r="A62" s="4" t="s">
        <v>1585</v>
      </c>
      <c r="B62" s="9">
        <f ca="1">TODAY()-216</f>
        <v>44952</v>
      </c>
      <c r="C62" s="9">
        <f ca="1">TODAY()+280</f>
        <v>45448</v>
      </c>
    </row>
    <row r="63" spans="1:3" x14ac:dyDescent="0.2">
      <c r="A63" s="4" t="s">
        <v>1584</v>
      </c>
      <c r="B63" s="9">
        <f ca="1">TODAY()-28</f>
        <v>45140</v>
      </c>
      <c r="C63" s="9">
        <f ca="1">TODAY()+633</f>
        <v>45801</v>
      </c>
    </row>
    <row r="64" spans="1:3" x14ac:dyDescent="0.2">
      <c r="A64" s="4" t="s">
        <v>1583</v>
      </c>
      <c r="B64" s="9">
        <f ca="1">TODAY()-53</f>
        <v>45115</v>
      </c>
      <c r="C64" s="9">
        <f ca="1">TODAY()+51</f>
        <v>45219</v>
      </c>
    </row>
    <row r="65" spans="1:3" x14ac:dyDescent="0.2">
      <c r="A65" s="4" t="s">
        <v>1582</v>
      </c>
      <c r="B65" s="9">
        <f ca="1">TODAY()-400</f>
        <v>44768</v>
      </c>
      <c r="C65" s="9">
        <f ca="1">TODAY()+484</f>
        <v>45652</v>
      </c>
    </row>
    <row r="66" spans="1:3" x14ac:dyDescent="0.2">
      <c r="A66" s="4" t="s">
        <v>1581</v>
      </c>
      <c r="B66" s="9">
        <f ca="1">TODAY()-622</f>
        <v>44546</v>
      </c>
      <c r="C66" s="9">
        <f ca="1">TODAY()+105</f>
        <v>45273</v>
      </c>
    </row>
    <row r="67" spans="1:3" x14ac:dyDescent="0.2">
      <c r="A67" s="4" t="s">
        <v>1580</v>
      </c>
      <c r="B67" s="9">
        <f ca="1">TODAY()-787</f>
        <v>44381</v>
      </c>
      <c r="C67" s="9">
        <f ca="1">TODAY()+1070</f>
        <v>46238</v>
      </c>
    </row>
    <row r="68" spans="1:3" x14ac:dyDescent="0.2">
      <c r="A68" s="4" t="s">
        <v>1579</v>
      </c>
      <c r="B68" s="9">
        <f ca="1">TODAY()-759</f>
        <v>44409</v>
      </c>
      <c r="C68" s="9">
        <f ca="1">TODAY()+525</f>
        <v>45693</v>
      </c>
    </row>
    <row r="69" spans="1:3" x14ac:dyDescent="0.2">
      <c r="A69" s="4" t="s">
        <v>1578</v>
      </c>
      <c r="B69" s="9">
        <f ca="1">TODAY()-425</f>
        <v>44743</v>
      </c>
      <c r="C69" s="9">
        <f ca="1">TODAY()+670</f>
        <v>45838</v>
      </c>
    </row>
    <row r="70" spans="1:3" x14ac:dyDescent="0.2">
      <c r="A70" s="4" t="s">
        <v>1577</v>
      </c>
      <c r="B70" s="9">
        <f ca="1">TODAY()-493</f>
        <v>44675</v>
      </c>
      <c r="C70" s="9">
        <f ca="1">TODAY()+883</f>
        <v>46051</v>
      </c>
    </row>
    <row r="71" spans="1:3" x14ac:dyDescent="0.2">
      <c r="A71" s="4" t="s">
        <v>1576</v>
      </c>
      <c r="B71" s="9">
        <f ca="1">TODAY()-964</f>
        <v>44204</v>
      </c>
      <c r="C71" s="9">
        <f ca="1">TODAY()+751</f>
        <v>45919</v>
      </c>
    </row>
    <row r="72" spans="1:3" x14ac:dyDescent="0.2">
      <c r="A72" s="4" t="s">
        <v>1575</v>
      </c>
      <c r="B72" s="9">
        <f ca="1">TODAY()-248</f>
        <v>44920</v>
      </c>
      <c r="C72" s="9">
        <f ca="1">TODAY()+1</f>
        <v>45169</v>
      </c>
    </row>
    <row r="73" spans="1:3" x14ac:dyDescent="0.2">
      <c r="A73" s="4" t="s">
        <v>1574</v>
      </c>
      <c r="B73" s="9">
        <f ca="1">TODAY()-897</f>
        <v>44271</v>
      </c>
      <c r="C73" s="9">
        <f ca="1">TODAY()+278</f>
        <v>45446</v>
      </c>
    </row>
    <row r="74" spans="1:3" x14ac:dyDescent="0.2">
      <c r="A74" s="4" t="s">
        <v>1573</v>
      </c>
      <c r="B74" s="9">
        <f ca="1">TODAY()-251</f>
        <v>44917</v>
      </c>
      <c r="C74" s="9">
        <f ca="1">TODAY()+41</f>
        <v>45209</v>
      </c>
    </row>
    <row r="75" spans="1:3" x14ac:dyDescent="0.2">
      <c r="A75" s="4" t="s">
        <v>1572</v>
      </c>
      <c r="B75" s="9">
        <f ca="1">TODAY()-353</f>
        <v>44815</v>
      </c>
      <c r="C75" s="9">
        <f ca="1">TODAY()+569</f>
        <v>45737</v>
      </c>
    </row>
    <row r="76" spans="1:3" x14ac:dyDescent="0.2">
      <c r="A76" s="4" t="s">
        <v>1571</v>
      </c>
      <c r="B76" s="9">
        <f ca="1">TODAY()-194</f>
        <v>44974</v>
      </c>
      <c r="C76" s="9">
        <f ca="1">TODAY()+971</f>
        <v>46139</v>
      </c>
    </row>
    <row r="77" spans="1:3" x14ac:dyDescent="0.2">
      <c r="A77" s="4" t="s">
        <v>1570</v>
      </c>
      <c r="B77" s="9">
        <f ca="1">TODAY()-162</f>
        <v>45006</v>
      </c>
      <c r="C77" s="9">
        <f ca="1">TODAY()+394</f>
        <v>45562</v>
      </c>
    </row>
    <row r="78" spans="1:3" x14ac:dyDescent="0.2">
      <c r="A78" s="4" t="s">
        <v>1569</v>
      </c>
      <c r="B78" s="9">
        <f ca="1">TODAY()-900</f>
        <v>44268</v>
      </c>
      <c r="C78" s="9">
        <f ca="1">TODAY()+1190</f>
        <v>46358</v>
      </c>
    </row>
    <row r="79" spans="1:3" x14ac:dyDescent="0.2">
      <c r="A79" s="4" t="s">
        <v>1568</v>
      </c>
      <c r="B79" s="9">
        <f ca="1">TODAY()-443</f>
        <v>44725</v>
      </c>
      <c r="C79" s="9">
        <f ca="1">TODAY()+1111</f>
        <v>46279</v>
      </c>
    </row>
    <row r="80" spans="1:3" x14ac:dyDescent="0.2">
      <c r="A80" s="4" t="s">
        <v>1567</v>
      </c>
      <c r="B80" s="9">
        <f ca="1">TODAY()-690</f>
        <v>44478</v>
      </c>
      <c r="C80" s="9">
        <f ca="1">TODAY()+1153</f>
        <v>46321</v>
      </c>
    </row>
    <row r="81" spans="1:3" x14ac:dyDescent="0.2">
      <c r="A81" s="4" t="s">
        <v>1566</v>
      </c>
      <c r="B81" s="9">
        <f ca="1">TODAY()-686</f>
        <v>44482</v>
      </c>
      <c r="C81" s="9">
        <f ca="1">TODAY()+270</f>
        <v>45438</v>
      </c>
    </row>
    <row r="82" spans="1:3" x14ac:dyDescent="0.2">
      <c r="A82" s="4" t="s">
        <v>1565</v>
      </c>
      <c r="B82" s="9">
        <f ca="1">TODAY()-1061</f>
        <v>44107</v>
      </c>
      <c r="C82" s="9">
        <f ca="1">TODAY()+340</f>
        <v>45508</v>
      </c>
    </row>
    <row r="83" spans="1:3" x14ac:dyDescent="0.2">
      <c r="A83" s="4" t="s">
        <v>1564</v>
      </c>
      <c r="B83" s="9">
        <f ca="1">TODAY()-475</f>
        <v>44693</v>
      </c>
      <c r="C83" s="9">
        <f ca="1">TODAY()+390</f>
        <v>45558</v>
      </c>
    </row>
    <row r="84" spans="1:3" x14ac:dyDescent="0.2">
      <c r="A84" s="4" t="s">
        <v>1563</v>
      </c>
      <c r="B84" s="9">
        <f ca="1">TODAY()-1035</f>
        <v>44133</v>
      </c>
      <c r="C84" s="9">
        <f ca="1">TODAY()+1177</f>
        <v>46345</v>
      </c>
    </row>
    <row r="85" spans="1:3" x14ac:dyDescent="0.2">
      <c r="A85" s="4" t="s">
        <v>1562</v>
      </c>
      <c r="B85" s="9">
        <f ca="1">TODAY()-516</f>
        <v>44652</v>
      </c>
      <c r="C85" s="9">
        <f ca="1">TODAY()+428</f>
        <v>45596</v>
      </c>
    </row>
    <row r="86" spans="1:3" x14ac:dyDescent="0.2">
      <c r="A86" s="4" t="s">
        <v>1561</v>
      </c>
      <c r="B86" s="9">
        <f ca="1">TODAY()-621</f>
        <v>44547</v>
      </c>
      <c r="C86" s="9">
        <f ca="1">TODAY()+299</f>
        <v>45467</v>
      </c>
    </row>
    <row r="87" spans="1:3" x14ac:dyDescent="0.2">
      <c r="A87" s="4" t="s">
        <v>1560</v>
      </c>
      <c r="B87" s="9">
        <f ca="1">TODAY()-130</f>
        <v>45038</v>
      </c>
      <c r="C87" s="9">
        <f ca="1">TODAY()+858</f>
        <v>46026</v>
      </c>
    </row>
    <row r="88" spans="1:3" x14ac:dyDescent="0.2">
      <c r="A88" s="4" t="s">
        <v>1559</v>
      </c>
      <c r="B88" s="9">
        <f ca="1">TODAY()-105</f>
        <v>45063</v>
      </c>
      <c r="C88" s="9">
        <f ca="1">TODAY()+818</f>
        <v>45986</v>
      </c>
    </row>
    <row r="89" spans="1:3" x14ac:dyDescent="0.2">
      <c r="A89" s="4" t="s">
        <v>1558</v>
      </c>
      <c r="B89" s="9">
        <f ca="1">TODAY()-300</f>
        <v>44868</v>
      </c>
      <c r="C89" s="9">
        <f ca="1">TODAY()+871</f>
        <v>46039</v>
      </c>
    </row>
    <row r="90" spans="1:3" x14ac:dyDescent="0.2">
      <c r="A90" s="4" t="s">
        <v>1557</v>
      </c>
      <c r="B90" s="9">
        <f ca="1">TODAY()-974</f>
        <v>44194</v>
      </c>
      <c r="C90" s="9">
        <f ca="1">TODAY()+304</f>
        <v>45472</v>
      </c>
    </row>
    <row r="91" spans="1:3" x14ac:dyDescent="0.2">
      <c r="A91" s="4" t="s">
        <v>1556</v>
      </c>
      <c r="B91" s="9">
        <f ca="1">TODAY()-857</f>
        <v>44311</v>
      </c>
      <c r="C91" s="9">
        <f ca="1">TODAY()+412</f>
        <v>45580</v>
      </c>
    </row>
    <row r="92" spans="1:3" x14ac:dyDescent="0.2">
      <c r="A92" s="4" t="s">
        <v>1555</v>
      </c>
      <c r="B92" s="9">
        <f ca="1">TODAY()-95</f>
        <v>45073</v>
      </c>
      <c r="C92" s="9">
        <f ca="1">TODAY()+799</f>
        <v>45967</v>
      </c>
    </row>
    <row r="93" spans="1:3" x14ac:dyDescent="0.2">
      <c r="A93" s="4" t="s">
        <v>1554</v>
      </c>
      <c r="B93" s="9">
        <f ca="1">TODAY()-5</f>
        <v>45163</v>
      </c>
      <c r="C93" s="9">
        <f ca="1">TODAY()+981</f>
        <v>46149</v>
      </c>
    </row>
    <row r="94" spans="1:3" x14ac:dyDescent="0.2">
      <c r="A94" s="4" t="s">
        <v>1553</v>
      </c>
      <c r="B94" s="9">
        <f ca="1">TODAY()-864</f>
        <v>44304</v>
      </c>
      <c r="C94" s="9">
        <f ca="1">TODAY()+651</f>
        <v>45819</v>
      </c>
    </row>
    <row r="95" spans="1:3" x14ac:dyDescent="0.2">
      <c r="A95" s="4" t="s">
        <v>1552</v>
      </c>
      <c r="B95" s="9">
        <f ca="1">TODAY()-964</f>
        <v>44204</v>
      </c>
      <c r="C95" s="9">
        <f ca="1">TODAY()+424</f>
        <v>45592</v>
      </c>
    </row>
    <row r="96" spans="1:3" x14ac:dyDescent="0.2">
      <c r="A96" s="4" t="s">
        <v>1551</v>
      </c>
      <c r="B96" s="9">
        <f ca="1">TODAY()-7</f>
        <v>45161</v>
      </c>
      <c r="C96" s="9">
        <f ca="1">TODAY()+1133</f>
        <v>46301</v>
      </c>
    </row>
    <row r="97" spans="1:3" x14ac:dyDescent="0.2">
      <c r="A97" s="4" t="s">
        <v>1550</v>
      </c>
      <c r="B97" s="9">
        <f ca="1">TODAY()-964</f>
        <v>44204</v>
      </c>
      <c r="C97" s="9">
        <f ca="1">TODAY()+552</f>
        <v>45720</v>
      </c>
    </row>
    <row r="98" spans="1:3" x14ac:dyDescent="0.2">
      <c r="A98" s="4" t="s">
        <v>1549</v>
      </c>
      <c r="B98" s="9">
        <f ca="1">TODAY()-855</f>
        <v>44313</v>
      </c>
      <c r="C98" s="9">
        <f ca="1">TODAY()+824</f>
        <v>45992</v>
      </c>
    </row>
    <row r="99" spans="1:3" x14ac:dyDescent="0.2">
      <c r="A99" s="4" t="s">
        <v>1548</v>
      </c>
      <c r="B99" s="9">
        <f ca="1">TODAY()-1071</f>
        <v>44097</v>
      </c>
      <c r="C99" s="9">
        <f ca="1">TODAY()+23</f>
        <v>45191</v>
      </c>
    </row>
    <row r="100" spans="1:3" x14ac:dyDescent="0.2">
      <c r="A100" s="4" t="s">
        <v>1547</v>
      </c>
      <c r="B100" s="9">
        <f ca="1">TODAY()-206</f>
        <v>44962</v>
      </c>
      <c r="C100" s="9">
        <f ca="1">TODAY()+940</f>
        <v>46108</v>
      </c>
    </row>
    <row r="101" spans="1:3" x14ac:dyDescent="0.2">
      <c r="A101" s="4" t="s">
        <v>1546</v>
      </c>
      <c r="B101" s="9">
        <f ca="1">TODAY()-773</f>
        <v>44395</v>
      </c>
      <c r="C101" s="9">
        <f ca="1">TODAY()+952</f>
        <v>46120</v>
      </c>
    </row>
    <row r="102" spans="1:3" x14ac:dyDescent="0.2">
      <c r="A102" s="4" t="s">
        <v>1545</v>
      </c>
      <c r="B102" s="9">
        <f ca="1">TODAY()-407</f>
        <v>44761</v>
      </c>
      <c r="C102" s="9">
        <f ca="1">TODAY()+823</f>
        <v>45991</v>
      </c>
    </row>
    <row r="103" spans="1:3" x14ac:dyDescent="0.2">
      <c r="A103" s="4" t="s">
        <v>1544</v>
      </c>
      <c r="B103" s="9">
        <f ca="1">TODAY()-837</f>
        <v>44331</v>
      </c>
      <c r="C103" s="9">
        <f ca="1">TODAY()+71</f>
        <v>45239</v>
      </c>
    </row>
    <row r="104" spans="1:3" x14ac:dyDescent="0.2">
      <c r="A104" s="4" t="s">
        <v>1543</v>
      </c>
      <c r="B104" s="9">
        <f ca="1">TODAY()-910</f>
        <v>44258</v>
      </c>
      <c r="C104" s="9">
        <f ca="1">TODAY()+953</f>
        <v>46121</v>
      </c>
    </row>
    <row r="105" spans="1:3" x14ac:dyDescent="0.2">
      <c r="A105" s="4" t="s">
        <v>1542</v>
      </c>
      <c r="B105" s="9">
        <f ca="1">TODAY()-1023</f>
        <v>44145</v>
      </c>
      <c r="C105" s="9">
        <f ca="1">TODAY()+640</f>
        <v>45808</v>
      </c>
    </row>
    <row r="106" spans="1:3" x14ac:dyDescent="0.2">
      <c r="A106" s="4" t="s">
        <v>1541</v>
      </c>
      <c r="B106" s="9">
        <f ca="1">TODAY()-1036</f>
        <v>44132</v>
      </c>
      <c r="C106" s="9">
        <f ca="1">TODAY()+912</f>
        <v>46080</v>
      </c>
    </row>
    <row r="107" spans="1:3" x14ac:dyDescent="0.2">
      <c r="A107" s="4" t="s">
        <v>1540</v>
      </c>
      <c r="B107" s="9">
        <f ca="1">TODAY()-704</f>
        <v>44464</v>
      </c>
      <c r="C107" s="9">
        <f ca="1">TODAY()+1</f>
        <v>45169</v>
      </c>
    </row>
    <row r="108" spans="1:3" x14ac:dyDescent="0.2">
      <c r="A108" s="4" t="s">
        <v>1539</v>
      </c>
      <c r="B108" s="9">
        <f ca="1">TODAY()-293</f>
        <v>44875</v>
      </c>
      <c r="C108" s="9">
        <f ca="1">TODAY()+734</f>
        <v>45902</v>
      </c>
    </row>
    <row r="109" spans="1:3" x14ac:dyDescent="0.2">
      <c r="A109" s="4" t="s">
        <v>1538</v>
      </c>
      <c r="B109" s="9">
        <f ca="1">TODAY()-674</f>
        <v>44494</v>
      </c>
      <c r="C109" s="9">
        <f ca="1">TODAY()+302</f>
        <v>45470</v>
      </c>
    </row>
    <row r="110" spans="1:3" x14ac:dyDescent="0.2">
      <c r="A110" s="4" t="s">
        <v>1537</v>
      </c>
      <c r="B110" s="9">
        <f ca="1">TODAY()-194</f>
        <v>44974</v>
      </c>
      <c r="C110" s="9">
        <f ca="1">TODAY()+8</f>
        <v>45176</v>
      </c>
    </row>
    <row r="111" spans="1:3" x14ac:dyDescent="0.2">
      <c r="A111" s="4" t="s">
        <v>1536</v>
      </c>
      <c r="B111" s="9">
        <f ca="1">TODAY()-150</f>
        <v>45018</v>
      </c>
      <c r="C111" s="9">
        <f ca="1">TODAY()+1091</f>
        <v>46259</v>
      </c>
    </row>
    <row r="112" spans="1:3" x14ac:dyDescent="0.2">
      <c r="A112" s="4" t="s">
        <v>1535</v>
      </c>
      <c r="B112" s="9">
        <f ca="1">TODAY()-948</f>
        <v>44220</v>
      </c>
      <c r="C112" s="9">
        <f ca="1">TODAY()+550</f>
        <v>45718</v>
      </c>
    </row>
    <row r="113" spans="1:3" x14ac:dyDescent="0.2">
      <c r="A113" s="4" t="s">
        <v>1534</v>
      </c>
      <c r="B113" s="9">
        <f ca="1">TODAY()-137</f>
        <v>45031</v>
      </c>
      <c r="C113" s="9">
        <f ca="1">TODAY()+96</f>
        <v>45264</v>
      </c>
    </row>
    <row r="114" spans="1:3" x14ac:dyDescent="0.2">
      <c r="A114" s="4" t="s">
        <v>1533</v>
      </c>
      <c r="B114" s="9">
        <f ca="1">TODAY()-1000</f>
        <v>44168</v>
      </c>
      <c r="C114" s="9">
        <f ca="1">TODAY()+839</f>
        <v>46007</v>
      </c>
    </row>
    <row r="115" spans="1:3" x14ac:dyDescent="0.2">
      <c r="A115" s="4" t="s">
        <v>1532</v>
      </c>
      <c r="B115" s="9">
        <f ca="1">TODAY()-716</f>
        <v>44452</v>
      </c>
      <c r="C115" s="9">
        <f ca="1">TODAY()+605</f>
        <v>45773</v>
      </c>
    </row>
    <row r="116" spans="1:3" x14ac:dyDescent="0.2">
      <c r="A116" s="4" t="s">
        <v>1531</v>
      </c>
      <c r="B116" s="9">
        <f ca="1">TODAY()-210</f>
        <v>44958</v>
      </c>
      <c r="C116" s="9">
        <f ca="1">TODAY()+434</f>
        <v>45602</v>
      </c>
    </row>
    <row r="117" spans="1:3" x14ac:dyDescent="0.2">
      <c r="A117" s="4" t="s">
        <v>1530</v>
      </c>
      <c r="B117" s="9">
        <f ca="1">TODAY()-932</f>
        <v>44236</v>
      </c>
      <c r="C117" s="9">
        <f ca="1">TODAY()+927</f>
        <v>46095</v>
      </c>
    </row>
    <row r="118" spans="1:3" x14ac:dyDescent="0.2">
      <c r="A118" s="4" t="s">
        <v>1529</v>
      </c>
      <c r="B118" s="9">
        <f ca="1">TODAY()-107</f>
        <v>45061</v>
      </c>
      <c r="C118" s="9">
        <f ca="1">TODAY()+789</f>
        <v>45957</v>
      </c>
    </row>
    <row r="119" spans="1:3" x14ac:dyDescent="0.2">
      <c r="A119" s="4" t="s">
        <v>1528</v>
      </c>
      <c r="B119" s="9">
        <f ca="1">TODAY()-684</f>
        <v>44484</v>
      </c>
      <c r="C119" s="9">
        <f ca="1">TODAY()+749</f>
        <v>45917</v>
      </c>
    </row>
    <row r="120" spans="1:3" x14ac:dyDescent="0.2">
      <c r="A120" s="4" t="s">
        <v>1527</v>
      </c>
      <c r="B120" s="9">
        <f ca="1">TODAY()-874</f>
        <v>44294</v>
      </c>
      <c r="C120" s="9">
        <f ca="1">TODAY()+452</f>
        <v>45620</v>
      </c>
    </row>
    <row r="121" spans="1:3" x14ac:dyDescent="0.2">
      <c r="A121" s="4" t="s">
        <v>1526</v>
      </c>
      <c r="B121" s="9">
        <f ca="1">TODAY()-44</f>
        <v>45124</v>
      </c>
      <c r="C121" s="9">
        <f ca="1">TODAY()+348</f>
        <v>45516</v>
      </c>
    </row>
    <row r="122" spans="1:3" x14ac:dyDescent="0.2">
      <c r="A122" s="4" t="s">
        <v>1525</v>
      </c>
      <c r="B122" s="9">
        <f ca="1">TODAY()-293</f>
        <v>44875</v>
      </c>
      <c r="C122" s="9">
        <f ca="1">TODAY()+1086</f>
        <v>46254</v>
      </c>
    </row>
    <row r="123" spans="1:3" x14ac:dyDescent="0.2">
      <c r="A123" s="4" t="s">
        <v>1524</v>
      </c>
      <c r="B123" s="9">
        <f ca="1">TODAY()-1132</f>
        <v>44036</v>
      </c>
      <c r="C123" s="9">
        <f ca="1">TODAY()+96</f>
        <v>45264</v>
      </c>
    </row>
    <row r="124" spans="1:3" x14ac:dyDescent="0.2">
      <c r="A124" s="4" t="s">
        <v>1523</v>
      </c>
      <c r="B124" s="9">
        <f ca="1">TODAY()-248</f>
        <v>44920</v>
      </c>
      <c r="C124" s="9">
        <f ca="1">TODAY()+55</f>
        <v>45223</v>
      </c>
    </row>
    <row r="125" spans="1:3" x14ac:dyDescent="0.2">
      <c r="A125" s="4" t="s">
        <v>1522</v>
      </c>
      <c r="B125" s="9">
        <f ca="1">TODAY()-1184</f>
        <v>43984</v>
      </c>
      <c r="C125" s="9">
        <f ca="1">TODAY()+143</f>
        <v>45311</v>
      </c>
    </row>
    <row r="126" spans="1:3" x14ac:dyDescent="0.2">
      <c r="A126" s="4" t="s">
        <v>1521</v>
      </c>
      <c r="B126" s="9">
        <f ca="1">TODAY()-1171</f>
        <v>43997</v>
      </c>
      <c r="C126" s="9">
        <f ca="1">TODAY()+724</f>
        <v>45892</v>
      </c>
    </row>
    <row r="127" spans="1:3" x14ac:dyDescent="0.2">
      <c r="A127" s="4" t="s">
        <v>1520</v>
      </c>
      <c r="B127" s="9">
        <f ca="1">TODAY()-103</f>
        <v>45065</v>
      </c>
      <c r="C127" s="9">
        <f ca="1">TODAY()+863</f>
        <v>46031</v>
      </c>
    </row>
    <row r="128" spans="1:3" x14ac:dyDescent="0.2">
      <c r="A128" s="4" t="s">
        <v>1519</v>
      </c>
      <c r="B128" s="9">
        <f ca="1">TODAY()-167</f>
        <v>45001</v>
      </c>
      <c r="C128" s="9">
        <f ca="1">TODAY()+202</f>
        <v>45370</v>
      </c>
    </row>
    <row r="129" spans="1:3" x14ac:dyDescent="0.2">
      <c r="A129" s="4" t="s">
        <v>1518</v>
      </c>
      <c r="B129" s="9">
        <f ca="1">TODAY()-154</f>
        <v>45014</v>
      </c>
      <c r="C129" s="9">
        <f ca="1">TODAY()+247</f>
        <v>45415</v>
      </c>
    </row>
    <row r="130" spans="1:3" x14ac:dyDescent="0.2">
      <c r="A130" s="4" t="s">
        <v>1517</v>
      </c>
      <c r="B130" s="9">
        <f ca="1">TODAY()-23</f>
        <v>45145</v>
      </c>
      <c r="C130" s="9">
        <f ca="1">TODAY()+1138</f>
        <v>46306</v>
      </c>
    </row>
    <row r="131" spans="1:3" x14ac:dyDescent="0.2">
      <c r="A131" s="4" t="s">
        <v>1516</v>
      </c>
      <c r="B131" s="9">
        <f ca="1">TODAY()-168</f>
        <v>45000</v>
      </c>
      <c r="C131" s="9">
        <f ca="1">TODAY()+1121</f>
        <v>46289</v>
      </c>
    </row>
    <row r="132" spans="1:3" x14ac:dyDescent="0.2">
      <c r="A132" s="4" t="s">
        <v>1515</v>
      </c>
      <c r="B132" s="9">
        <f ca="1">TODAY()-315</f>
        <v>44853</v>
      </c>
      <c r="C132" s="9">
        <f ca="1">TODAY()+183</f>
        <v>45351</v>
      </c>
    </row>
    <row r="133" spans="1:3" x14ac:dyDescent="0.2">
      <c r="A133" s="4" t="s">
        <v>1514</v>
      </c>
      <c r="B133" s="9">
        <f ca="1">TODAY()-773</f>
        <v>44395</v>
      </c>
      <c r="C133" s="9">
        <f ca="1">TODAY()+198</f>
        <v>45366</v>
      </c>
    </row>
    <row r="134" spans="1:3" x14ac:dyDescent="0.2">
      <c r="A134" s="4" t="s">
        <v>1513</v>
      </c>
      <c r="B134" s="9">
        <f ca="1">TODAY()-517</f>
        <v>44651</v>
      </c>
      <c r="C134" s="9">
        <f ca="1">TODAY()+731</f>
        <v>45899</v>
      </c>
    </row>
    <row r="135" spans="1:3" x14ac:dyDescent="0.2">
      <c r="A135" s="4" t="s">
        <v>1512</v>
      </c>
      <c r="B135" s="9">
        <f ca="1">TODAY()-265</f>
        <v>44903</v>
      </c>
      <c r="C135" s="9">
        <f ca="1">TODAY()+908</f>
        <v>46076</v>
      </c>
    </row>
    <row r="136" spans="1:3" x14ac:dyDescent="0.2">
      <c r="A136" s="4" t="s">
        <v>1511</v>
      </c>
      <c r="B136" s="9">
        <f ca="1">TODAY()-769</f>
        <v>44399</v>
      </c>
      <c r="C136" s="9">
        <f ca="1">TODAY()+946</f>
        <v>46114</v>
      </c>
    </row>
    <row r="137" spans="1:3" x14ac:dyDescent="0.2">
      <c r="A137" s="4" t="s">
        <v>1510</v>
      </c>
      <c r="B137" s="9">
        <f ca="1">TODAY()-1188</f>
        <v>43980</v>
      </c>
      <c r="C137" s="9">
        <f ca="1">TODAY()+705</f>
        <v>45873</v>
      </c>
    </row>
    <row r="138" spans="1:3" x14ac:dyDescent="0.2">
      <c r="A138" s="4" t="s">
        <v>1509</v>
      </c>
      <c r="B138" s="9">
        <f ca="1">TODAY()-1165</f>
        <v>44003</v>
      </c>
      <c r="C138" s="9">
        <f ca="1">TODAY()+84</f>
        <v>45252</v>
      </c>
    </row>
    <row r="139" spans="1:3" x14ac:dyDescent="0.2">
      <c r="A139" s="4" t="s">
        <v>1508</v>
      </c>
      <c r="B139" s="9">
        <f ca="1">TODAY()-84</f>
        <v>45084</v>
      </c>
      <c r="C139" s="9">
        <f ca="1">TODAY()+1173</f>
        <v>46341</v>
      </c>
    </row>
    <row r="140" spans="1:3" x14ac:dyDescent="0.2">
      <c r="A140" s="4" t="s">
        <v>1507</v>
      </c>
      <c r="B140" s="9">
        <f ca="1">TODAY()-28</f>
        <v>45140</v>
      </c>
      <c r="C140" s="9">
        <f ca="1">TODAY()+383</f>
        <v>45551</v>
      </c>
    </row>
    <row r="141" spans="1:3" x14ac:dyDescent="0.2">
      <c r="A141" s="4" t="s">
        <v>1506</v>
      </c>
      <c r="B141" s="9">
        <f ca="1">TODAY()-21</f>
        <v>45147</v>
      </c>
      <c r="C141" s="9">
        <f ca="1">TODAY()+599</f>
        <v>45767</v>
      </c>
    </row>
    <row r="142" spans="1:3" x14ac:dyDescent="0.2">
      <c r="A142" s="4" t="s">
        <v>1505</v>
      </c>
      <c r="B142" s="9">
        <f ca="1">TODAY()-428</f>
        <v>44740</v>
      </c>
      <c r="C142" s="9">
        <f ca="1">TODAY()+1164</f>
        <v>46332</v>
      </c>
    </row>
    <row r="143" spans="1:3" x14ac:dyDescent="0.2">
      <c r="A143" s="4" t="s">
        <v>1504</v>
      </c>
      <c r="B143" s="9">
        <f ca="1">TODAY()-860</f>
        <v>44308</v>
      </c>
      <c r="C143" s="9">
        <f ca="1">TODAY()+286</f>
        <v>45454</v>
      </c>
    </row>
    <row r="144" spans="1:3" x14ac:dyDescent="0.2">
      <c r="A144" s="4" t="s">
        <v>1503</v>
      </c>
      <c r="B144" s="9">
        <f ca="1">TODAY()-97</f>
        <v>45071</v>
      </c>
      <c r="C144" s="9">
        <f ca="1">TODAY()+315</f>
        <v>45483</v>
      </c>
    </row>
    <row r="145" spans="1:3" x14ac:dyDescent="0.2">
      <c r="A145" s="4" t="s">
        <v>1502</v>
      </c>
      <c r="B145" s="9">
        <f ca="1">TODAY()-981</f>
        <v>44187</v>
      </c>
      <c r="C145" s="9">
        <f ca="1">TODAY()+25</f>
        <v>45193</v>
      </c>
    </row>
    <row r="146" spans="1:3" x14ac:dyDescent="0.2">
      <c r="A146" s="4" t="s">
        <v>1501</v>
      </c>
      <c r="B146" s="9">
        <f ca="1">TODAY()-594</f>
        <v>44574</v>
      </c>
      <c r="C146" s="9">
        <f ca="1">TODAY()+1150</f>
        <v>46318</v>
      </c>
    </row>
    <row r="147" spans="1:3" x14ac:dyDescent="0.2">
      <c r="A147" s="4" t="s">
        <v>1500</v>
      </c>
      <c r="B147" s="9">
        <f ca="1">TODAY()-21</f>
        <v>45147</v>
      </c>
      <c r="C147" s="9">
        <f ca="1">TODAY()+692</f>
        <v>45860</v>
      </c>
    </row>
    <row r="148" spans="1:3" x14ac:dyDescent="0.2">
      <c r="A148" s="4" t="s">
        <v>1499</v>
      </c>
      <c r="B148" s="9">
        <f ca="1">TODAY()-85</f>
        <v>45083</v>
      </c>
      <c r="C148" s="9">
        <f ca="1">TODAY()+1046</f>
        <v>46214</v>
      </c>
    </row>
    <row r="149" spans="1:3" x14ac:dyDescent="0.2">
      <c r="A149" s="4" t="s">
        <v>1498</v>
      </c>
      <c r="B149" s="9">
        <f ca="1">TODAY()-1193</f>
        <v>43975</v>
      </c>
      <c r="C149" s="9">
        <f ca="1">TODAY()+365</f>
        <v>45533</v>
      </c>
    </row>
    <row r="150" spans="1:3" x14ac:dyDescent="0.2">
      <c r="A150" s="4" t="s">
        <v>1497</v>
      </c>
      <c r="B150" s="9">
        <f ca="1">TODAY()-1164</f>
        <v>44004</v>
      </c>
      <c r="C150" s="9">
        <f ca="1">TODAY()+62</f>
        <v>45230</v>
      </c>
    </row>
    <row r="151" spans="1:3" x14ac:dyDescent="0.2">
      <c r="A151" s="4" t="s">
        <v>1496</v>
      </c>
      <c r="B151" s="9">
        <f ca="1">TODAY()-508</f>
        <v>44660</v>
      </c>
      <c r="C151" s="9">
        <f ca="1">TODAY()+280</f>
        <v>45448</v>
      </c>
    </row>
    <row r="152" spans="1:3" x14ac:dyDescent="0.2">
      <c r="A152" s="4" t="s">
        <v>1495</v>
      </c>
      <c r="B152" s="9">
        <f ca="1">TODAY()-929</f>
        <v>44239</v>
      </c>
      <c r="C152" s="9">
        <f ca="1">TODAY()+363</f>
        <v>45531</v>
      </c>
    </row>
    <row r="153" spans="1:3" x14ac:dyDescent="0.2">
      <c r="A153" s="4" t="s">
        <v>1494</v>
      </c>
      <c r="B153" s="9">
        <f ca="1">TODAY()-1114</f>
        <v>44054</v>
      </c>
      <c r="C153" s="9">
        <f ca="1">TODAY()+1048</f>
        <v>46216</v>
      </c>
    </row>
    <row r="154" spans="1:3" x14ac:dyDescent="0.2">
      <c r="A154" s="4" t="s">
        <v>1493</v>
      </c>
      <c r="B154" s="9">
        <f ca="1">TODAY()-9</f>
        <v>45159</v>
      </c>
      <c r="C154" s="9">
        <f ca="1">TODAY()+339</f>
        <v>45507</v>
      </c>
    </row>
    <row r="155" spans="1:3" x14ac:dyDescent="0.2">
      <c r="A155" s="4" t="s">
        <v>1492</v>
      </c>
      <c r="B155" s="9">
        <f ca="1">TODAY()-392</f>
        <v>44776</v>
      </c>
      <c r="C155" s="9">
        <f ca="1">TODAY()+549</f>
        <v>45717</v>
      </c>
    </row>
    <row r="156" spans="1:3" x14ac:dyDescent="0.2">
      <c r="A156" s="4" t="s">
        <v>1491</v>
      </c>
      <c r="B156" s="9">
        <f ca="1">TODAY()-285</f>
        <v>44883</v>
      </c>
      <c r="C156" s="9">
        <f ca="1">TODAY()+145</f>
        <v>45313</v>
      </c>
    </row>
    <row r="157" spans="1:3" x14ac:dyDescent="0.2">
      <c r="A157" s="4" t="s">
        <v>1490</v>
      </c>
      <c r="B157" s="9">
        <f ca="1">TODAY()-460</f>
        <v>44708</v>
      </c>
      <c r="C157" s="9">
        <f ca="1">TODAY()+37</f>
        <v>45205</v>
      </c>
    </row>
    <row r="158" spans="1:3" x14ac:dyDescent="0.2">
      <c r="A158" s="4" t="s">
        <v>1489</v>
      </c>
      <c r="B158" s="9">
        <f ca="1">TODAY()-1197</f>
        <v>43971</v>
      </c>
      <c r="C158" s="9">
        <f ca="1">TODAY()+108</f>
        <v>45276</v>
      </c>
    </row>
    <row r="159" spans="1:3" x14ac:dyDescent="0.2">
      <c r="A159" s="4" t="s">
        <v>1488</v>
      </c>
      <c r="B159" s="9">
        <f ca="1">TODAY()-830</f>
        <v>44338</v>
      </c>
      <c r="C159" s="9">
        <f ca="1">TODAY()+326</f>
        <v>45494</v>
      </c>
    </row>
    <row r="160" spans="1:3" x14ac:dyDescent="0.2">
      <c r="A160" s="4" t="s">
        <v>1487</v>
      </c>
      <c r="B160" s="9">
        <f ca="1">TODAY()-1074</f>
        <v>44094</v>
      </c>
      <c r="C160" s="9">
        <f ca="1">TODAY()+1103</f>
        <v>46271</v>
      </c>
    </row>
    <row r="161" spans="1:3" x14ac:dyDescent="0.2">
      <c r="A161" s="4" t="s">
        <v>1486</v>
      </c>
      <c r="B161" s="9">
        <f ca="1">TODAY()-557</f>
        <v>44611</v>
      </c>
      <c r="C161" s="9">
        <f ca="1">TODAY()+64</f>
        <v>45232</v>
      </c>
    </row>
    <row r="162" spans="1:3" x14ac:dyDescent="0.2">
      <c r="A162" s="4" t="s">
        <v>1485</v>
      </c>
      <c r="B162" s="9">
        <f ca="1">TODAY()-884</f>
        <v>44284</v>
      </c>
      <c r="C162" s="9">
        <f ca="1">TODAY()+71</f>
        <v>45239</v>
      </c>
    </row>
    <row r="163" spans="1:3" x14ac:dyDescent="0.2">
      <c r="A163" s="4" t="s">
        <v>1484</v>
      </c>
      <c r="B163" s="9">
        <f ca="1">TODAY()-276</f>
        <v>44892</v>
      </c>
      <c r="C163" s="9">
        <f ca="1">TODAY()+864</f>
        <v>46032</v>
      </c>
    </row>
    <row r="164" spans="1:3" x14ac:dyDescent="0.2">
      <c r="A164" s="4" t="s">
        <v>1483</v>
      </c>
      <c r="B164" s="9">
        <f ca="1">TODAY()-1199</f>
        <v>43969</v>
      </c>
      <c r="C164" s="9">
        <f ca="1">TODAY()+1017</f>
        <v>46185</v>
      </c>
    </row>
    <row r="165" spans="1:3" x14ac:dyDescent="0.2">
      <c r="A165" s="4" t="s">
        <v>1482</v>
      </c>
      <c r="B165" s="9">
        <f ca="1">TODAY()-239</f>
        <v>44929</v>
      </c>
      <c r="C165" s="9">
        <f ca="1">TODAY()+774</f>
        <v>45942</v>
      </c>
    </row>
    <row r="166" spans="1:3" x14ac:dyDescent="0.2">
      <c r="A166" s="4" t="s">
        <v>1481</v>
      </c>
      <c r="B166" s="9">
        <f ca="1">TODAY()-420</f>
        <v>44748</v>
      </c>
      <c r="C166" s="9">
        <f ca="1">TODAY()+745</f>
        <v>45913</v>
      </c>
    </row>
    <row r="167" spans="1:3" x14ac:dyDescent="0.2">
      <c r="A167" s="4" t="s">
        <v>1480</v>
      </c>
      <c r="B167" s="9">
        <f ca="1">TODAY()-440</f>
        <v>44728</v>
      </c>
      <c r="C167" s="9">
        <f ca="1">TODAY()+1127</f>
        <v>46295</v>
      </c>
    </row>
    <row r="168" spans="1:3" x14ac:dyDescent="0.2">
      <c r="A168" s="4" t="s">
        <v>1479</v>
      </c>
      <c r="B168" s="9">
        <f ca="1">TODAY()-148</f>
        <v>45020</v>
      </c>
      <c r="C168" s="9">
        <f ca="1">TODAY()+744</f>
        <v>45912</v>
      </c>
    </row>
    <row r="169" spans="1:3" x14ac:dyDescent="0.2">
      <c r="A169" s="4" t="s">
        <v>1478</v>
      </c>
      <c r="B169" s="9">
        <f ca="1">TODAY()-330</f>
        <v>44838</v>
      </c>
      <c r="C169" s="9">
        <f ca="1">TODAY()+357</f>
        <v>45525</v>
      </c>
    </row>
    <row r="170" spans="1:3" x14ac:dyDescent="0.2">
      <c r="A170" s="4" t="s">
        <v>1477</v>
      </c>
      <c r="B170" s="9">
        <f ca="1">TODAY()-762</f>
        <v>44406</v>
      </c>
      <c r="C170" s="9">
        <f ca="1">TODAY()+947</f>
        <v>46115</v>
      </c>
    </row>
    <row r="171" spans="1:3" x14ac:dyDescent="0.2">
      <c r="A171" s="4" t="s">
        <v>1476</v>
      </c>
      <c r="B171" s="9">
        <f ca="1">TODAY()-888</f>
        <v>44280</v>
      </c>
      <c r="C171" s="9">
        <f ca="1">TODAY()+939</f>
        <v>46107</v>
      </c>
    </row>
    <row r="172" spans="1:3" x14ac:dyDescent="0.2">
      <c r="A172" s="4" t="s">
        <v>1475</v>
      </c>
      <c r="B172" s="9">
        <f ca="1">TODAY()-1083</f>
        <v>44085</v>
      </c>
      <c r="C172" s="9">
        <f ca="1">TODAY()+76</f>
        <v>45244</v>
      </c>
    </row>
    <row r="173" spans="1:3" x14ac:dyDescent="0.2">
      <c r="A173" s="4" t="s">
        <v>1474</v>
      </c>
      <c r="B173" s="9">
        <f ca="1">TODAY()-229</f>
        <v>44939</v>
      </c>
      <c r="C173" s="9">
        <f ca="1">TODAY()+876</f>
        <v>46044</v>
      </c>
    </row>
    <row r="174" spans="1:3" x14ac:dyDescent="0.2">
      <c r="A174" s="4" t="s">
        <v>1473</v>
      </c>
      <c r="B174" s="9">
        <f ca="1">TODAY()-235</f>
        <v>44933</v>
      </c>
      <c r="C174" s="9">
        <f ca="1">TODAY()+463</f>
        <v>45631</v>
      </c>
    </row>
    <row r="175" spans="1:3" x14ac:dyDescent="0.2">
      <c r="A175" s="4" t="s">
        <v>1472</v>
      </c>
      <c r="B175" s="9">
        <f ca="1">TODAY()-281</f>
        <v>44887</v>
      </c>
      <c r="C175" s="9">
        <f ca="1">TODAY()+749</f>
        <v>45917</v>
      </c>
    </row>
    <row r="176" spans="1:3" x14ac:dyDescent="0.2">
      <c r="A176" s="4" t="s">
        <v>1471</v>
      </c>
      <c r="B176" s="9">
        <f ca="1">TODAY()-1180</f>
        <v>43988</v>
      </c>
      <c r="C176" s="9">
        <f ca="1">TODAY()+394</f>
        <v>45562</v>
      </c>
    </row>
    <row r="177" spans="1:3" x14ac:dyDescent="0.2">
      <c r="A177" s="4" t="s">
        <v>1470</v>
      </c>
      <c r="B177" s="9">
        <f ca="1">TODAY()-924</f>
        <v>44244</v>
      </c>
      <c r="C177" s="9">
        <f ca="1">TODAY()+563</f>
        <v>45731</v>
      </c>
    </row>
    <row r="178" spans="1:3" x14ac:dyDescent="0.2">
      <c r="A178" s="4" t="s">
        <v>1469</v>
      </c>
      <c r="B178" s="9">
        <f ca="1">TODAY()-580</f>
        <v>44588</v>
      </c>
      <c r="C178" s="9">
        <f ca="1">TODAY()+1158</f>
        <v>46326</v>
      </c>
    </row>
    <row r="179" spans="1:3" x14ac:dyDescent="0.2">
      <c r="A179" s="4" t="s">
        <v>1468</v>
      </c>
      <c r="B179" s="9">
        <f ca="1">TODAY()-450</f>
        <v>44718</v>
      </c>
      <c r="C179" s="9">
        <f ca="1">TODAY()+238</f>
        <v>45406</v>
      </c>
    </row>
    <row r="180" spans="1:3" x14ac:dyDescent="0.2">
      <c r="A180" s="4" t="s">
        <v>1467</v>
      </c>
      <c r="B180" s="9">
        <f ca="1">TODAY()-625</f>
        <v>44543</v>
      </c>
      <c r="C180" s="9">
        <f ca="1">TODAY()+490</f>
        <v>45658</v>
      </c>
    </row>
    <row r="181" spans="1:3" x14ac:dyDescent="0.2">
      <c r="A181" s="4" t="s">
        <v>1466</v>
      </c>
      <c r="B181" s="9">
        <f ca="1">TODAY()-1153</f>
        <v>44015</v>
      </c>
      <c r="C181" s="9">
        <f ca="1">TODAY()+100</f>
        <v>45268</v>
      </c>
    </row>
    <row r="182" spans="1:3" x14ac:dyDescent="0.2">
      <c r="A182" s="4" t="s">
        <v>1465</v>
      </c>
      <c r="B182" s="9">
        <f ca="1">TODAY()-633</f>
        <v>44535</v>
      </c>
      <c r="C182" s="9">
        <f ca="1">TODAY()+791</f>
        <v>45959</v>
      </c>
    </row>
    <row r="183" spans="1:3" x14ac:dyDescent="0.2">
      <c r="A183" s="4" t="s">
        <v>1464</v>
      </c>
      <c r="B183" s="9">
        <f ca="1">TODAY()-664</f>
        <v>44504</v>
      </c>
      <c r="C183" s="9">
        <f ca="1">TODAY()+683</f>
        <v>45851</v>
      </c>
    </row>
    <row r="184" spans="1:3" x14ac:dyDescent="0.2">
      <c r="A184" s="4" t="s">
        <v>1463</v>
      </c>
      <c r="B184" s="9">
        <f ca="1">TODAY()-86</f>
        <v>45082</v>
      </c>
      <c r="C184" s="9">
        <f ca="1">TODAY()+416</f>
        <v>45584</v>
      </c>
    </row>
    <row r="185" spans="1:3" x14ac:dyDescent="0.2">
      <c r="A185" s="4" t="s">
        <v>1462</v>
      </c>
      <c r="B185" s="9">
        <f ca="1">TODAY()-205</f>
        <v>44963</v>
      </c>
      <c r="C185" s="9">
        <f ca="1">TODAY()+791</f>
        <v>45959</v>
      </c>
    </row>
    <row r="186" spans="1:3" x14ac:dyDescent="0.2">
      <c r="A186" s="4" t="s">
        <v>1461</v>
      </c>
      <c r="B186" s="9">
        <f ca="1">TODAY()-580</f>
        <v>44588</v>
      </c>
      <c r="C186" s="9">
        <f ca="1">TODAY()+358</f>
        <v>45526</v>
      </c>
    </row>
    <row r="187" spans="1:3" x14ac:dyDescent="0.2">
      <c r="A187" s="4" t="s">
        <v>1460</v>
      </c>
      <c r="B187" s="9">
        <f ca="1">TODAY()-37</f>
        <v>45131</v>
      </c>
      <c r="C187" s="9">
        <f ca="1">TODAY()+763</f>
        <v>45931</v>
      </c>
    </row>
    <row r="188" spans="1:3" x14ac:dyDescent="0.2">
      <c r="A188" s="4" t="s">
        <v>1459</v>
      </c>
      <c r="B188" s="9">
        <f ca="1">TODAY()-771</f>
        <v>44397</v>
      </c>
      <c r="C188" s="9">
        <f ca="1">TODAY()+416</f>
        <v>45584</v>
      </c>
    </row>
    <row r="189" spans="1:3" x14ac:dyDescent="0.2">
      <c r="A189" s="4" t="s">
        <v>1458</v>
      </c>
      <c r="B189" s="9">
        <f ca="1">TODAY()-387</f>
        <v>44781</v>
      </c>
      <c r="C189" s="9">
        <f ca="1">TODAY()+898</f>
        <v>46066</v>
      </c>
    </row>
    <row r="190" spans="1:3" x14ac:dyDescent="0.2">
      <c r="A190" s="4" t="s">
        <v>1457</v>
      </c>
      <c r="B190" s="9">
        <f ca="1">TODAY()-414</f>
        <v>44754</v>
      </c>
      <c r="C190" s="9">
        <f ca="1">TODAY()+1042</f>
        <v>46210</v>
      </c>
    </row>
    <row r="191" spans="1:3" x14ac:dyDescent="0.2">
      <c r="A191" s="4" t="s">
        <v>1456</v>
      </c>
      <c r="B191" s="9">
        <f ca="1">TODAY()-1181</f>
        <v>43987</v>
      </c>
      <c r="C191" s="9">
        <f ca="1">TODAY()+715</f>
        <v>45883</v>
      </c>
    </row>
    <row r="192" spans="1:3" x14ac:dyDescent="0.2">
      <c r="A192" s="4" t="s">
        <v>1455</v>
      </c>
      <c r="B192" s="9">
        <f ca="1">TODAY()-418</f>
        <v>44750</v>
      </c>
      <c r="C192" s="9">
        <f ca="1">TODAY()+898</f>
        <v>46066</v>
      </c>
    </row>
    <row r="193" spans="1:3" x14ac:dyDescent="0.2">
      <c r="A193" s="4" t="s">
        <v>1454</v>
      </c>
      <c r="B193" s="9">
        <f ca="1">TODAY()-275</f>
        <v>44893</v>
      </c>
      <c r="C193" s="9">
        <f ca="1">TODAY()+1180</f>
        <v>46348</v>
      </c>
    </row>
    <row r="194" spans="1:3" x14ac:dyDescent="0.2">
      <c r="A194" s="4" t="s">
        <v>1453</v>
      </c>
      <c r="B194" s="9">
        <f ca="1">TODAY()-818</f>
        <v>44350</v>
      </c>
      <c r="C194" s="9">
        <f ca="1">TODAY()+655</f>
        <v>45823</v>
      </c>
    </row>
    <row r="195" spans="1:3" x14ac:dyDescent="0.2">
      <c r="A195" s="4" t="s">
        <v>1452</v>
      </c>
      <c r="B195" s="9">
        <f ca="1">TODAY()-1141</f>
        <v>44027</v>
      </c>
      <c r="C195" s="9">
        <f ca="1">TODAY()+722</f>
        <v>45890</v>
      </c>
    </row>
    <row r="196" spans="1:3" x14ac:dyDescent="0.2">
      <c r="A196" s="4" t="s">
        <v>1451</v>
      </c>
      <c r="B196" s="9">
        <f ca="1">TODAY()-123</f>
        <v>45045</v>
      </c>
      <c r="C196" s="9">
        <f ca="1">TODAY()+226</f>
        <v>45394</v>
      </c>
    </row>
    <row r="197" spans="1:3" x14ac:dyDescent="0.2">
      <c r="A197" s="4" t="s">
        <v>1450</v>
      </c>
      <c r="B197" s="9">
        <f ca="1">TODAY()-888</f>
        <v>44280</v>
      </c>
      <c r="C197" s="9">
        <f ca="1">TODAY()+1118</f>
        <v>46286</v>
      </c>
    </row>
    <row r="198" spans="1:3" x14ac:dyDescent="0.2">
      <c r="A198" s="4" t="s">
        <v>1449</v>
      </c>
      <c r="B198" s="9">
        <f ca="1">TODAY()-341</f>
        <v>44827</v>
      </c>
      <c r="C198" s="9">
        <f ca="1">TODAY()+178</f>
        <v>45346</v>
      </c>
    </row>
    <row r="199" spans="1:3" x14ac:dyDescent="0.2">
      <c r="A199" s="4" t="s">
        <v>1448</v>
      </c>
      <c r="B199" s="9">
        <f ca="1">TODAY()-403</f>
        <v>44765</v>
      </c>
      <c r="C199" s="9">
        <f ca="1">TODAY()+631</f>
        <v>45799</v>
      </c>
    </row>
    <row r="200" spans="1:3" x14ac:dyDescent="0.2">
      <c r="A200" s="4" t="s">
        <v>1447</v>
      </c>
      <c r="B200" s="9">
        <f ca="1">TODAY()-644</f>
        <v>44524</v>
      </c>
      <c r="C200" s="9">
        <f ca="1">TODAY()+184</f>
        <v>45352</v>
      </c>
    </row>
    <row r="201" spans="1:3" x14ac:dyDescent="0.2">
      <c r="A201" s="4" t="s">
        <v>1446</v>
      </c>
      <c r="B201" s="9">
        <f ca="1">TODAY()-317</f>
        <v>44851</v>
      </c>
      <c r="C201" s="9">
        <f ca="1">TODAY()+739</f>
        <v>45907</v>
      </c>
    </row>
    <row r="202" spans="1:3" x14ac:dyDescent="0.2">
      <c r="A202" s="4" t="s">
        <v>1445</v>
      </c>
      <c r="B202" s="9">
        <f ca="1">TODAY()-214</f>
        <v>44954</v>
      </c>
      <c r="C202" s="9">
        <f ca="1">TODAY()+438</f>
        <v>45606</v>
      </c>
    </row>
    <row r="203" spans="1:3" x14ac:dyDescent="0.2">
      <c r="A203" s="4" t="s">
        <v>1444</v>
      </c>
      <c r="B203" s="9">
        <f ca="1">TODAY()-863</f>
        <v>44305</v>
      </c>
      <c r="C203" s="9">
        <f ca="1">TODAY()+1105</f>
        <v>46273</v>
      </c>
    </row>
    <row r="204" spans="1:3" x14ac:dyDescent="0.2">
      <c r="A204" s="4" t="s">
        <v>1443</v>
      </c>
      <c r="B204" s="9">
        <f ca="1">TODAY()-729</f>
        <v>44439</v>
      </c>
      <c r="C204" s="9">
        <f ca="1">TODAY()+46</f>
        <v>45214</v>
      </c>
    </row>
    <row r="205" spans="1:3" x14ac:dyDescent="0.2">
      <c r="A205" s="4" t="s">
        <v>1442</v>
      </c>
      <c r="B205" s="9">
        <f ca="1">TODAY()-802</f>
        <v>44366</v>
      </c>
      <c r="C205" s="9">
        <f ca="1">TODAY()+1097</f>
        <v>46265</v>
      </c>
    </row>
    <row r="206" spans="1:3" x14ac:dyDescent="0.2">
      <c r="A206" s="4" t="s">
        <v>1441</v>
      </c>
      <c r="B206" s="9">
        <f ca="1">TODAY()-669</f>
        <v>44499</v>
      </c>
      <c r="C206" s="9">
        <f ca="1">TODAY()+212</f>
        <v>45380</v>
      </c>
    </row>
    <row r="207" spans="1:3" x14ac:dyDescent="0.2">
      <c r="A207" s="4" t="s">
        <v>1440</v>
      </c>
      <c r="B207" s="9">
        <f ca="1">TODAY()-1140</f>
        <v>44028</v>
      </c>
      <c r="C207" s="9">
        <f ca="1">TODAY()+818</f>
        <v>45986</v>
      </c>
    </row>
    <row r="208" spans="1:3" x14ac:dyDescent="0.2">
      <c r="A208" s="4" t="s">
        <v>1439</v>
      </c>
      <c r="B208" s="9">
        <f ca="1">TODAY()-146</f>
        <v>45022</v>
      </c>
      <c r="C208" s="9">
        <f ca="1">TODAY()+532</f>
        <v>45700</v>
      </c>
    </row>
    <row r="209" spans="1:3" x14ac:dyDescent="0.2">
      <c r="A209" s="4" t="s">
        <v>1438</v>
      </c>
      <c r="B209" s="9">
        <f ca="1">TODAY()-108</f>
        <v>45060</v>
      </c>
      <c r="C209" s="9">
        <f ca="1">TODAY()+740</f>
        <v>45908</v>
      </c>
    </row>
    <row r="210" spans="1:3" x14ac:dyDescent="0.2">
      <c r="A210" s="4" t="s">
        <v>1437</v>
      </c>
      <c r="B210" s="9">
        <f ca="1">TODAY()-384</f>
        <v>44784</v>
      </c>
      <c r="C210" s="9">
        <f ca="1">TODAY()+878</f>
        <v>46046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4"/>
  <sheetViews>
    <sheetView workbookViewId="0">
      <selection activeCell="L24" sqref="L24"/>
    </sheetView>
  </sheetViews>
  <sheetFormatPr defaultRowHeight="12" x14ac:dyDescent="0.2"/>
  <cols>
    <col min="1" max="1" width="21.83203125" bestFit="1" customWidth="1"/>
  </cols>
  <sheetData>
    <row r="1" spans="1:7" x14ac:dyDescent="0.2">
      <c r="A1" s="28" t="s">
        <v>714</v>
      </c>
      <c r="B1" s="28" t="s">
        <v>715</v>
      </c>
      <c r="C1" s="28" t="s">
        <v>1231</v>
      </c>
      <c r="D1" s="28" t="s">
        <v>1237</v>
      </c>
      <c r="E1" s="28" t="s">
        <v>1238</v>
      </c>
    </row>
    <row r="2" spans="1:7" x14ac:dyDescent="0.2">
      <c r="A2" s="30" t="s">
        <v>1239</v>
      </c>
      <c r="B2" s="27">
        <v>0.3923611111111111</v>
      </c>
      <c r="C2" s="31">
        <v>0.51736111111111105</v>
      </c>
      <c r="D2" s="29">
        <f>(_xlfn.CEILING.MATH(((HOUR(C2)-HOUR(B2)-1)*60+(60-MINUTE(B2))+MINUTE(C2))/45))*7000</f>
        <v>28000</v>
      </c>
      <c r="E2" s="29"/>
    </row>
    <row r="3" spans="1:7" x14ac:dyDescent="0.2">
      <c r="A3" s="30" t="s">
        <v>1240</v>
      </c>
      <c r="B3" s="27">
        <v>0.37708333333333338</v>
      </c>
      <c r="C3" s="31">
        <v>0.56944444444444442</v>
      </c>
      <c r="D3" s="29">
        <f t="shared" ref="D3:D5" si="0">(_xlfn.CEILING.MATH(((HOUR(C3)-HOUR(B3)-1)*60+(60-MINUTE(B3))+MINUTE(C3))/45))*7000</f>
        <v>49000</v>
      </c>
      <c r="E3" s="29"/>
      <c r="G3" s="10" t="s">
        <v>1246</v>
      </c>
    </row>
    <row r="4" spans="1:7" x14ac:dyDescent="0.2">
      <c r="A4" s="30" t="s">
        <v>1241</v>
      </c>
      <c r="B4" s="27">
        <v>0.39513888888888887</v>
      </c>
      <c r="C4" s="31">
        <v>0.52708333333333335</v>
      </c>
      <c r="D4" s="29">
        <f t="shared" si="0"/>
        <v>35000</v>
      </c>
      <c r="E4" s="29"/>
      <c r="G4" s="10" t="s">
        <v>1247</v>
      </c>
    </row>
    <row r="5" spans="1:7" x14ac:dyDescent="0.2">
      <c r="A5" s="30" t="s">
        <v>1242</v>
      </c>
      <c r="B5" s="27">
        <v>0.35555555555555557</v>
      </c>
      <c r="C5" s="31">
        <v>0.6479166666666667</v>
      </c>
      <c r="D5" s="29">
        <f t="shared" si="0"/>
        <v>70000</v>
      </c>
      <c r="E5" s="29"/>
      <c r="G5" s="10" t="s">
        <v>1248</v>
      </c>
    </row>
    <row r="6" spans="1:7" x14ac:dyDescent="0.2">
      <c r="A6" s="30" t="s">
        <v>1243</v>
      </c>
      <c r="B6" s="27">
        <v>0.33333333333333331</v>
      </c>
      <c r="C6" s="31">
        <v>0.50624999999999998</v>
      </c>
      <c r="D6" s="29"/>
      <c r="E6" s="29"/>
      <c r="G6" s="11"/>
    </row>
    <row r="7" spans="1:7" x14ac:dyDescent="0.2">
      <c r="A7" s="30" t="s">
        <v>1244</v>
      </c>
      <c r="B7" s="27">
        <v>0.35138888888888892</v>
      </c>
      <c r="C7" s="31">
        <v>0.58333333333333337</v>
      </c>
      <c r="D7" s="29"/>
      <c r="E7" s="29"/>
      <c r="G7" s="24" t="s">
        <v>1256</v>
      </c>
    </row>
    <row r="8" spans="1:7" x14ac:dyDescent="0.2">
      <c r="A8" s="30" t="s">
        <v>1245</v>
      </c>
      <c r="B8" s="27">
        <v>0.37847222222222227</v>
      </c>
      <c r="C8" s="31">
        <v>0.60625000000000007</v>
      </c>
      <c r="D8" s="29"/>
      <c r="E8" s="29"/>
      <c r="G8" s="24" t="s">
        <v>1257</v>
      </c>
    </row>
    <row r="9" spans="1:7" x14ac:dyDescent="0.2">
      <c r="A9" s="1" t="s">
        <v>6</v>
      </c>
      <c r="B9" s="27">
        <v>0.40972222222222227</v>
      </c>
      <c r="C9" s="32">
        <v>0.51388888888888895</v>
      </c>
      <c r="D9" s="29"/>
      <c r="E9" s="29"/>
      <c r="G9" s="24" t="s">
        <v>1258</v>
      </c>
    </row>
    <row r="10" spans="1:7" x14ac:dyDescent="0.2">
      <c r="A10" s="1" t="s">
        <v>7</v>
      </c>
      <c r="B10" s="27">
        <v>0.34166666666666662</v>
      </c>
      <c r="C10" s="32">
        <v>0.61597222222222225</v>
      </c>
      <c r="D10" s="29"/>
      <c r="E10" s="29"/>
      <c r="G10" s="11"/>
    </row>
    <row r="11" spans="1:7" x14ac:dyDescent="0.2">
      <c r="A11" s="1" t="s">
        <v>8</v>
      </c>
      <c r="B11" s="27">
        <v>0.36736111111111108</v>
      </c>
      <c r="C11" s="32">
        <v>0.51180555555555551</v>
      </c>
      <c r="D11" s="29"/>
      <c r="E11" s="29"/>
      <c r="G11" s="24" t="s">
        <v>1259</v>
      </c>
    </row>
    <row r="12" spans="1:7" x14ac:dyDescent="0.2">
      <c r="A12" s="1" t="s">
        <v>9</v>
      </c>
      <c r="B12" s="27">
        <v>0.36805555555555558</v>
      </c>
      <c r="C12" s="32">
        <v>0.61527777777777781</v>
      </c>
      <c r="D12" s="29"/>
      <c r="E12" s="29"/>
      <c r="G12" s="24" t="s">
        <v>1260</v>
      </c>
    </row>
    <row r="13" spans="1:7" x14ac:dyDescent="0.2">
      <c r="A13" s="1" t="s">
        <v>10</v>
      </c>
      <c r="B13" s="27">
        <v>0.35069444444444442</v>
      </c>
      <c r="C13" s="32">
        <v>0.5444444444444444</v>
      </c>
      <c r="D13" s="29"/>
      <c r="E13" s="29"/>
      <c r="G13" s="24" t="s">
        <v>1261</v>
      </c>
    </row>
    <row r="14" spans="1:7" x14ac:dyDescent="0.2">
      <c r="A14" s="1" t="s">
        <v>11</v>
      </c>
      <c r="B14" s="27">
        <v>0.39374999999999999</v>
      </c>
      <c r="C14" s="32">
        <v>0.60555555555555551</v>
      </c>
      <c r="D14" s="29"/>
      <c r="E14" s="29"/>
      <c r="G14" s="11"/>
    </row>
    <row r="15" spans="1:7" x14ac:dyDescent="0.2">
      <c r="A15" s="1" t="s">
        <v>12</v>
      </c>
      <c r="B15" s="27">
        <v>0.4152777777777778</v>
      </c>
      <c r="C15" s="32">
        <v>0.65972222222222221</v>
      </c>
      <c r="D15" s="29"/>
      <c r="E15" s="29"/>
      <c r="G15" s="11"/>
    </row>
    <row r="16" spans="1:7" x14ac:dyDescent="0.2">
      <c r="A16" s="1" t="s">
        <v>13</v>
      </c>
      <c r="B16" s="27">
        <v>0.3666666666666667</v>
      </c>
      <c r="C16" s="32">
        <v>0.56388888888888888</v>
      </c>
      <c r="D16" s="29"/>
      <c r="E16" s="29"/>
      <c r="G16" s="11"/>
    </row>
    <row r="17" spans="1:7" x14ac:dyDescent="0.2">
      <c r="A17" s="1" t="s">
        <v>14</v>
      </c>
      <c r="B17" s="27">
        <v>0.38958333333333334</v>
      </c>
      <c r="C17" s="32">
        <v>0.62291666666666667</v>
      </c>
      <c r="D17" s="29"/>
      <c r="E17" s="29"/>
      <c r="G17" s="11"/>
    </row>
    <row r="18" spans="1:7" x14ac:dyDescent="0.2">
      <c r="A18" s="1" t="s">
        <v>15</v>
      </c>
      <c r="B18" s="27">
        <v>0.39444444444444443</v>
      </c>
      <c r="C18" s="32">
        <v>0.50694444444444442</v>
      </c>
      <c r="D18" s="29"/>
      <c r="E18" s="29"/>
      <c r="G18" s="11"/>
    </row>
    <row r="19" spans="1:7" x14ac:dyDescent="0.2">
      <c r="A19" s="1" t="s">
        <v>16</v>
      </c>
      <c r="B19" s="27">
        <v>0.34791666666666665</v>
      </c>
      <c r="C19" s="32">
        <v>0.58263888888888882</v>
      </c>
      <c r="D19" s="29"/>
      <c r="E19" s="29"/>
      <c r="G19" s="11"/>
    </row>
    <row r="20" spans="1:7" x14ac:dyDescent="0.2">
      <c r="A20" s="1" t="s">
        <v>17</v>
      </c>
      <c r="B20" s="27">
        <v>0.38541666666666669</v>
      </c>
      <c r="C20" s="32">
        <v>0.52777777777777779</v>
      </c>
      <c r="D20" s="29"/>
      <c r="E20" s="29"/>
      <c r="G20" s="11"/>
    </row>
    <row r="21" spans="1:7" x14ac:dyDescent="0.2">
      <c r="A21" s="1" t="s">
        <v>18</v>
      </c>
      <c r="B21" s="27">
        <v>0.38819444444444445</v>
      </c>
      <c r="C21" s="32">
        <v>0.51111111111111118</v>
      </c>
      <c r="D21" s="29"/>
      <c r="E21" s="29"/>
      <c r="G21" s="11"/>
    </row>
    <row r="22" spans="1:7" x14ac:dyDescent="0.2">
      <c r="A22" s="1" t="s">
        <v>19</v>
      </c>
      <c r="B22" s="27">
        <v>0.4152777777777778</v>
      </c>
      <c r="C22" s="32">
        <v>0.54027777777777775</v>
      </c>
      <c r="D22" s="29"/>
      <c r="E22" s="29"/>
      <c r="G22" s="11"/>
    </row>
    <row r="23" spans="1:7" x14ac:dyDescent="0.2">
      <c r="A23" s="1" t="s">
        <v>20</v>
      </c>
      <c r="B23" s="27">
        <v>0.35902777777777778</v>
      </c>
      <c r="C23" s="32">
        <v>0.60138888888888886</v>
      </c>
      <c r="D23" s="29"/>
      <c r="E23" s="29"/>
      <c r="G23" s="11"/>
    </row>
    <row r="24" spans="1:7" x14ac:dyDescent="0.2">
      <c r="A24" s="18" t="s">
        <v>1008</v>
      </c>
      <c r="B24" s="27">
        <v>0.34166666666666662</v>
      </c>
      <c r="C24" s="32">
        <v>0.52638888888888891</v>
      </c>
      <c r="D24" s="29"/>
      <c r="E24" s="29"/>
      <c r="G24" s="11"/>
    </row>
    <row r="25" spans="1:7" x14ac:dyDescent="0.2">
      <c r="A25" s="18" t="s">
        <v>1009</v>
      </c>
      <c r="B25" s="27">
        <v>0.35694444444444445</v>
      </c>
      <c r="C25" s="32">
        <v>0.60763888888888895</v>
      </c>
      <c r="D25" s="29"/>
      <c r="E25" s="29"/>
      <c r="G25" s="11"/>
    </row>
    <row r="26" spans="1:7" x14ac:dyDescent="0.2">
      <c r="A26" s="18" t="s">
        <v>1010</v>
      </c>
      <c r="B26" s="27">
        <v>0.35555555555555557</v>
      </c>
      <c r="C26" s="32">
        <v>0.56041666666666667</v>
      </c>
      <c r="D26" s="29"/>
      <c r="E26" s="29"/>
      <c r="G26" s="11"/>
    </row>
    <row r="27" spans="1:7" x14ac:dyDescent="0.2">
      <c r="A27" s="18" t="s">
        <v>1011</v>
      </c>
      <c r="B27" s="27">
        <v>0.34722222222222227</v>
      </c>
      <c r="C27" s="32">
        <v>0.65972222222222221</v>
      </c>
      <c r="D27" s="29"/>
      <c r="E27" s="29"/>
      <c r="G27" s="11"/>
    </row>
    <row r="28" spans="1:7" x14ac:dyDescent="0.2">
      <c r="A28" s="18" t="s">
        <v>1012</v>
      </c>
      <c r="B28" s="27">
        <v>0.35069444444444442</v>
      </c>
      <c r="C28" s="32">
        <v>0.64444444444444449</v>
      </c>
      <c r="D28" s="29"/>
      <c r="E28" s="29"/>
      <c r="G28" s="11"/>
    </row>
    <row r="29" spans="1:7" x14ac:dyDescent="0.2">
      <c r="A29" s="18" t="s">
        <v>1013</v>
      </c>
      <c r="B29" s="27">
        <v>0.36874999999999997</v>
      </c>
      <c r="C29" s="32">
        <v>0.63958333333333328</v>
      </c>
      <c r="D29" s="29"/>
      <c r="E29" s="29"/>
      <c r="G29" s="11"/>
    </row>
    <row r="30" spans="1:7" x14ac:dyDescent="0.2">
      <c r="A30" s="18" t="s">
        <v>1014</v>
      </c>
      <c r="B30" s="27">
        <v>0.39166666666666666</v>
      </c>
      <c r="C30" s="32">
        <v>0.5854166666666667</v>
      </c>
      <c r="D30" s="29"/>
      <c r="E30" s="29"/>
      <c r="G30" s="11"/>
    </row>
    <row r="31" spans="1:7" x14ac:dyDescent="0.2">
      <c r="A31" s="18" t="s">
        <v>1015</v>
      </c>
      <c r="B31" s="27">
        <v>0.34513888888888888</v>
      </c>
      <c r="C31" s="32">
        <v>0.55833333333333335</v>
      </c>
      <c r="D31" s="29"/>
      <c r="E31" s="29"/>
      <c r="G31" s="11"/>
    </row>
    <row r="32" spans="1:7" x14ac:dyDescent="0.2">
      <c r="A32" s="18" t="s">
        <v>1016</v>
      </c>
      <c r="B32" s="27">
        <v>0.40902777777777777</v>
      </c>
      <c r="C32" s="32">
        <v>0.59444444444444444</v>
      </c>
      <c r="D32" s="29"/>
      <c r="E32" s="29"/>
      <c r="G32" s="11"/>
    </row>
    <row r="33" spans="1:7" x14ac:dyDescent="0.2">
      <c r="A33" s="18" t="s">
        <v>1017</v>
      </c>
      <c r="B33" s="27">
        <v>0.35972222222222222</v>
      </c>
      <c r="C33" s="32">
        <v>0.50694444444444442</v>
      </c>
      <c r="D33" s="29"/>
      <c r="E33" s="29"/>
      <c r="G33" s="11"/>
    </row>
    <row r="34" spans="1:7" x14ac:dyDescent="0.2">
      <c r="A34" s="18" t="s">
        <v>1018</v>
      </c>
      <c r="B34" s="27">
        <v>0.37638888888888888</v>
      </c>
      <c r="C34" s="32">
        <v>0.56388888888888888</v>
      </c>
      <c r="D34" s="29"/>
      <c r="E34" s="29"/>
      <c r="G34" s="11"/>
    </row>
    <row r="35" spans="1:7" x14ac:dyDescent="0.2">
      <c r="A35" s="18" t="s">
        <v>1019</v>
      </c>
      <c r="B35" s="27">
        <v>0.41319444444444442</v>
      </c>
      <c r="C35" s="32">
        <v>0.55694444444444446</v>
      </c>
      <c r="D35" s="29"/>
      <c r="E35" s="29"/>
      <c r="G35" s="11"/>
    </row>
    <row r="36" spans="1:7" x14ac:dyDescent="0.2">
      <c r="A36" s="18" t="s">
        <v>1020</v>
      </c>
      <c r="B36" s="27">
        <v>0.375</v>
      </c>
      <c r="C36" s="32">
        <v>0.57152777777777775</v>
      </c>
      <c r="D36" s="29"/>
      <c r="E36" s="29"/>
      <c r="G36" s="11"/>
    </row>
    <row r="37" spans="1:7" x14ac:dyDescent="0.2">
      <c r="A37" s="18" t="s">
        <v>1021</v>
      </c>
      <c r="B37" s="27">
        <v>0.41180555555555554</v>
      </c>
      <c r="C37" s="32">
        <v>0.52777777777777779</v>
      </c>
      <c r="D37" s="29"/>
      <c r="E37" s="29"/>
      <c r="G37" s="11"/>
    </row>
    <row r="38" spans="1:7" x14ac:dyDescent="0.2">
      <c r="A38" s="18" t="s">
        <v>1022</v>
      </c>
      <c r="B38" s="27">
        <v>0.40208333333333335</v>
      </c>
      <c r="C38" s="32">
        <v>0.52152777777777781</v>
      </c>
      <c r="D38" s="29"/>
      <c r="E38" s="29"/>
      <c r="G38" s="11"/>
    </row>
    <row r="39" spans="1:7" x14ac:dyDescent="0.2">
      <c r="A39" s="18" t="s">
        <v>1023</v>
      </c>
      <c r="B39" s="27">
        <v>0.38680555555555557</v>
      </c>
      <c r="C39" s="32">
        <v>0.66527777777777775</v>
      </c>
      <c r="D39" s="29"/>
      <c r="E39" s="29"/>
      <c r="G39" s="11"/>
    </row>
    <row r="40" spans="1:7" x14ac:dyDescent="0.2">
      <c r="A40" s="18" t="s">
        <v>1024</v>
      </c>
      <c r="B40" s="27">
        <v>0.40833333333333338</v>
      </c>
      <c r="C40" s="32">
        <v>0.53680555555555554</v>
      </c>
      <c r="D40" s="29"/>
      <c r="E40" s="29"/>
      <c r="G40" s="11"/>
    </row>
    <row r="41" spans="1:7" x14ac:dyDescent="0.2">
      <c r="A41" s="18" t="s">
        <v>1025</v>
      </c>
      <c r="B41" s="27">
        <v>0.3430555555555555</v>
      </c>
      <c r="C41" s="32">
        <v>0.57430555555555551</v>
      </c>
      <c r="D41" s="29"/>
      <c r="E41" s="29"/>
      <c r="G41" s="11"/>
    </row>
    <row r="42" spans="1:7" x14ac:dyDescent="0.2">
      <c r="A42" s="18" t="s">
        <v>1026</v>
      </c>
      <c r="B42" s="27">
        <v>0.39166666666666666</v>
      </c>
      <c r="C42" s="32">
        <v>0.53125</v>
      </c>
      <c r="D42" s="29"/>
      <c r="E42" s="29"/>
      <c r="G42" s="11"/>
    </row>
    <row r="43" spans="1:7" x14ac:dyDescent="0.2">
      <c r="A43" s="18" t="s">
        <v>1027</v>
      </c>
      <c r="B43" s="27">
        <v>0.36458333333333331</v>
      </c>
      <c r="C43" s="32">
        <v>0.65763888888888888</v>
      </c>
      <c r="D43" s="29"/>
      <c r="E43" s="29"/>
      <c r="G43" s="11"/>
    </row>
    <row r="44" spans="1:7" x14ac:dyDescent="0.2">
      <c r="A44" s="18" t="s">
        <v>1028</v>
      </c>
      <c r="B44" s="27">
        <v>0.34791666666666665</v>
      </c>
      <c r="C44" s="32">
        <v>0.62430555555555556</v>
      </c>
      <c r="D44" s="29"/>
      <c r="E44" s="29"/>
      <c r="G44" s="11"/>
    </row>
    <row r="45" spans="1:7" x14ac:dyDescent="0.2">
      <c r="A45" s="18" t="s">
        <v>1029</v>
      </c>
      <c r="B45" s="27">
        <v>0.35347222222222219</v>
      </c>
      <c r="C45" s="32">
        <v>0.57291666666666663</v>
      </c>
      <c r="D45" s="29"/>
      <c r="E45" s="29"/>
      <c r="G45" s="11"/>
    </row>
    <row r="46" spans="1:7" x14ac:dyDescent="0.2">
      <c r="A46" s="18" t="s">
        <v>1030</v>
      </c>
      <c r="B46" s="27">
        <v>0.40486111111111112</v>
      </c>
      <c r="C46" s="32">
        <v>0.6</v>
      </c>
      <c r="D46" s="29"/>
      <c r="E46" s="29"/>
      <c r="G46" s="11"/>
    </row>
    <row r="47" spans="1:7" x14ac:dyDescent="0.2">
      <c r="A47" s="18" t="s">
        <v>1031</v>
      </c>
      <c r="B47" s="27">
        <v>0.34236111111111112</v>
      </c>
      <c r="C47" s="32">
        <v>0.66249999999999998</v>
      </c>
      <c r="D47" s="29"/>
      <c r="E47" s="29"/>
      <c r="G47" s="11"/>
    </row>
    <row r="48" spans="1:7" x14ac:dyDescent="0.2">
      <c r="A48" s="18" t="s">
        <v>1032</v>
      </c>
      <c r="B48" s="27">
        <v>0.3659722222222222</v>
      </c>
      <c r="C48" s="32">
        <v>0.53888888888888886</v>
      </c>
      <c r="D48" s="29"/>
      <c r="E48" s="29"/>
      <c r="G48" s="11"/>
    </row>
    <row r="49" spans="1:7" x14ac:dyDescent="0.2">
      <c r="A49" s="18" t="s">
        <v>1033</v>
      </c>
      <c r="B49" s="27">
        <v>0.37638888888888888</v>
      </c>
      <c r="C49" s="32">
        <v>0.58402777777777781</v>
      </c>
      <c r="D49" s="29"/>
      <c r="E49" s="29"/>
      <c r="G49" s="11"/>
    </row>
    <row r="50" spans="1:7" x14ac:dyDescent="0.2">
      <c r="A50" s="18" t="s">
        <v>1034</v>
      </c>
      <c r="B50" s="27">
        <v>0.38750000000000001</v>
      </c>
      <c r="C50" s="32">
        <v>0.61736111111111114</v>
      </c>
      <c r="D50" s="29"/>
      <c r="E50" s="29"/>
      <c r="G50" s="11"/>
    </row>
    <row r="51" spans="1:7" x14ac:dyDescent="0.2">
      <c r="A51" s="18" t="s">
        <v>1035</v>
      </c>
      <c r="B51" s="27">
        <v>0.33611111111111108</v>
      </c>
      <c r="C51" s="32">
        <v>0.55347222222222225</v>
      </c>
      <c r="D51" s="29"/>
      <c r="E51" s="29"/>
      <c r="G51" s="11"/>
    </row>
    <row r="52" spans="1:7" x14ac:dyDescent="0.2">
      <c r="A52" s="18" t="s">
        <v>1036</v>
      </c>
      <c r="B52" s="27">
        <v>0.39374999999999999</v>
      </c>
      <c r="C52" s="32">
        <v>0.55625000000000002</v>
      </c>
      <c r="D52" s="29"/>
      <c r="E52" s="29"/>
      <c r="G52" s="11"/>
    </row>
    <row r="53" spans="1:7" x14ac:dyDescent="0.2">
      <c r="A53" s="18" t="s">
        <v>1037</v>
      </c>
      <c r="B53" s="27">
        <v>0.35069444444444442</v>
      </c>
      <c r="C53" s="32">
        <v>0.55833333333333335</v>
      </c>
      <c r="D53" s="29"/>
      <c r="E53" s="29"/>
      <c r="G53" s="11"/>
    </row>
    <row r="54" spans="1:7" x14ac:dyDescent="0.2">
      <c r="A54" s="18" t="s">
        <v>1038</v>
      </c>
      <c r="B54" s="27">
        <v>0.40763888888888888</v>
      </c>
      <c r="C54" s="32">
        <v>0.53888888888888886</v>
      </c>
      <c r="D54" s="29"/>
      <c r="E54" s="29"/>
      <c r="G54" s="11"/>
    </row>
    <row r="55" spans="1:7" x14ac:dyDescent="0.2">
      <c r="A55" s="18" t="s">
        <v>1039</v>
      </c>
      <c r="B55" s="27">
        <v>0.39097222222222222</v>
      </c>
      <c r="C55" s="32">
        <v>0.54513888888888895</v>
      </c>
      <c r="D55" s="29"/>
      <c r="E55" s="29"/>
      <c r="G55" s="11"/>
    </row>
    <row r="56" spans="1:7" x14ac:dyDescent="0.2">
      <c r="A56" s="18" t="s">
        <v>1040</v>
      </c>
      <c r="B56" s="27">
        <v>0.3354166666666667</v>
      </c>
      <c r="C56" s="32">
        <v>0.65972222222222221</v>
      </c>
      <c r="D56" s="29"/>
      <c r="E56" s="29"/>
      <c r="G56" s="11"/>
    </row>
    <row r="57" spans="1:7" x14ac:dyDescent="0.2">
      <c r="A57" s="18" t="s">
        <v>1041</v>
      </c>
      <c r="B57" s="27">
        <v>0.40277777777777773</v>
      </c>
      <c r="C57" s="32">
        <v>0.50138888888888888</v>
      </c>
      <c r="D57" s="29"/>
      <c r="E57" s="29"/>
      <c r="G57" s="11"/>
    </row>
    <row r="58" spans="1:7" x14ac:dyDescent="0.2">
      <c r="A58" s="18" t="s">
        <v>1042</v>
      </c>
      <c r="B58" s="27">
        <v>0.40486111111111112</v>
      </c>
      <c r="C58" s="32">
        <v>0.54027777777777775</v>
      </c>
      <c r="D58" s="29"/>
      <c r="E58" s="29"/>
      <c r="G58" s="11"/>
    </row>
    <row r="59" spans="1:7" x14ac:dyDescent="0.2">
      <c r="A59" s="18" t="s">
        <v>1043</v>
      </c>
      <c r="B59" s="27">
        <v>0.33402777777777781</v>
      </c>
      <c r="C59" s="32">
        <v>0.57638888888888895</v>
      </c>
      <c r="D59" s="29"/>
      <c r="E59" s="29"/>
      <c r="G59" s="11"/>
    </row>
    <row r="60" spans="1:7" x14ac:dyDescent="0.2">
      <c r="A60" s="18" t="s">
        <v>1044</v>
      </c>
      <c r="B60" s="27">
        <v>0.40347222222222223</v>
      </c>
      <c r="C60" s="32">
        <v>0.6</v>
      </c>
      <c r="D60" s="29"/>
      <c r="E60" s="29"/>
      <c r="G60" s="11"/>
    </row>
    <row r="61" spans="1:7" x14ac:dyDescent="0.2">
      <c r="A61" s="18" t="s">
        <v>1045</v>
      </c>
      <c r="B61" s="27">
        <v>0.3888888888888889</v>
      </c>
      <c r="C61" s="32">
        <v>0.6118055555555556</v>
      </c>
      <c r="D61" s="29"/>
      <c r="E61" s="29"/>
      <c r="G61" s="11"/>
    </row>
    <row r="62" spans="1:7" x14ac:dyDescent="0.2">
      <c r="A62" s="18" t="s">
        <v>1046</v>
      </c>
      <c r="B62" s="27">
        <v>0.40347222222222223</v>
      </c>
      <c r="C62" s="32">
        <v>0.63194444444444442</v>
      </c>
      <c r="D62" s="29"/>
      <c r="E62" s="29"/>
      <c r="G62" s="11"/>
    </row>
    <row r="63" spans="1:7" x14ac:dyDescent="0.2">
      <c r="A63" s="18" t="s">
        <v>1047</v>
      </c>
      <c r="B63" s="27">
        <v>0.3743055555555555</v>
      </c>
      <c r="C63" s="32">
        <v>0.62013888888888891</v>
      </c>
      <c r="D63" s="29"/>
      <c r="E63" s="29"/>
      <c r="G63" s="11"/>
    </row>
    <row r="64" spans="1:7" x14ac:dyDescent="0.2">
      <c r="A64" s="18" t="s">
        <v>1048</v>
      </c>
      <c r="B64" s="27">
        <v>0.41250000000000003</v>
      </c>
      <c r="C64" s="32">
        <v>0.59236111111111112</v>
      </c>
      <c r="D64" s="29"/>
      <c r="E64" s="29"/>
      <c r="G64" s="11"/>
    </row>
    <row r="65" spans="1:7" x14ac:dyDescent="0.2">
      <c r="A65" s="18" t="s">
        <v>1049</v>
      </c>
      <c r="B65" s="27">
        <v>0.3347222222222222</v>
      </c>
      <c r="C65" s="32">
        <v>0.65347222222222223</v>
      </c>
      <c r="D65" s="29"/>
      <c r="E65" s="29"/>
      <c r="G65" s="11"/>
    </row>
    <row r="66" spans="1:7" x14ac:dyDescent="0.2">
      <c r="A66" s="18" t="s">
        <v>1050</v>
      </c>
      <c r="B66" s="27">
        <v>0.40347222222222223</v>
      </c>
      <c r="C66" s="32">
        <v>0.65</v>
      </c>
      <c r="D66" s="29"/>
      <c r="E66" s="29"/>
      <c r="G66" s="11"/>
    </row>
    <row r="67" spans="1:7" x14ac:dyDescent="0.2">
      <c r="A67" s="18" t="s">
        <v>1051</v>
      </c>
      <c r="B67" s="27">
        <v>0.40833333333333338</v>
      </c>
      <c r="C67" s="32">
        <v>0.54583333333333328</v>
      </c>
      <c r="D67" s="29"/>
      <c r="E67" s="29"/>
      <c r="G67" s="11"/>
    </row>
    <row r="68" spans="1:7" x14ac:dyDescent="0.2">
      <c r="A68" s="18" t="s">
        <v>1052</v>
      </c>
      <c r="B68" s="27">
        <v>0.3923611111111111</v>
      </c>
      <c r="C68" s="32">
        <v>0.57916666666666672</v>
      </c>
      <c r="D68" s="29"/>
      <c r="E68" s="29"/>
      <c r="G68" s="11"/>
    </row>
    <row r="69" spans="1:7" x14ac:dyDescent="0.2">
      <c r="A69" s="18" t="s">
        <v>1053</v>
      </c>
      <c r="B69" s="27">
        <v>0.38125000000000003</v>
      </c>
      <c r="C69" s="32">
        <v>0.5</v>
      </c>
      <c r="D69" s="29"/>
      <c r="E69" s="29"/>
      <c r="G69" s="11"/>
    </row>
    <row r="70" spans="1:7" x14ac:dyDescent="0.2">
      <c r="A70" s="18" t="s">
        <v>1054</v>
      </c>
      <c r="B70" s="27">
        <v>0.35902777777777778</v>
      </c>
      <c r="C70" s="32">
        <v>0.6069444444444444</v>
      </c>
      <c r="D70" s="29"/>
      <c r="E70" s="29"/>
      <c r="G70" s="11"/>
    </row>
    <row r="71" spans="1:7" x14ac:dyDescent="0.2">
      <c r="A71" s="18" t="s">
        <v>1055</v>
      </c>
      <c r="B71" s="27">
        <v>0.34583333333333338</v>
      </c>
      <c r="C71" s="32">
        <v>0.57222222222222219</v>
      </c>
      <c r="D71" s="29"/>
      <c r="E71" s="29"/>
      <c r="G71" s="11"/>
    </row>
    <row r="72" spans="1:7" x14ac:dyDescent="0.2">
      <c r="A72" s="18" t="s">
        <v>1056</v>
      </c>
      <c r="B72" s="27">
        <v>0.41180555555555554</v>
      </c>
      <c r="C72" s="32">
        <v>0.625</v>
      </c>
      <c r="D72" s="29"/>
      <c r="E72" s="29"/>
      <c r="G72" s="11"/>
    </row>
    <row r="73" spans="1:7" x14ac:dyDescent="0.2">
      <c r="A73" s="18" t="s">
        <v>1057</v>
      </c>
      <c r="B73" s="27">
        <v>0.41111111111111115</v>
      </c>
      <c r="C73" s="32">
        <v>0.52361111111111114</v>
      </c>
      <c r="D73" s="29"/>
      <c r="E73" s="29"/>
      <c r="G73" s="11"/>
    </row>
    <row r="74" spans="1:7" x14ac:dyDescent="0.2">
      <c r="A74" s="18" t="s">
        <v>1058</v>
      </c>
      <c r="B74" s="27">
        <v>0.36944444444444446</v>
      </c>
      <c r="C74" s="32">
        <v>0.55833333333333335</v>
      </c>
      <c r="D74" s="29"/>
      <c r="E74" s="29"/>
      <c r="G74" s="11"/>
    </row>
    <row r="75" spans="1:7" x14ac:dyDescent="0.2">
      <c r="A75" s="18" t="s">
        <v>1059</v>
      </c>
      <c r="B75" s="27">
        <v>0.40277777777777773</v>
      </c>
      <c r="C75" s="32">
        <v>0.55347222222222225</v>
      </c>
      <c r="D75" s="29"/>
      <c r="E75" s="29"/>
      <c r="G75" s="11"/>
    </row>
    <row r="76" spans="1:7" x14ac:dyDescent="0.2">
      <c r="A76" s="18" t="s">
        <v>1060</v>
      </c>
      <c r="B76" s="27">
        <v>0.3611111111111111</v>
      </c>
      <c r="C76" s="32">
        <v>0.53819444444444442</v>
      </c>
      <c r="D76" s="29"/>
      <c r="E76" s="29"/>
      <c r="G76" s="11"/>
    </row>
    <row r="77" spans="1:7" x14ac:dyDescent="0.2">
      <c r="A77" s="18" t="s">
        <v>1061</v>
      </c>
      <c r="B77" s="27">
        <v>0.39930555555555558</v>
      </c>
      <c r="C77" s="32">
        <v>0.50069444444444444</v>
      </c>
      <c r="D77" s="29"/>
      <c r="E77" s="29"/>
      <c r="G77" s="11"/>
    </row>
    <row r="78" spans="1:7" x14ac:dyDescent="0.2">
      <c r="A78" s="18" t="s">
        <v>1062</v>
      </c>
      <c r="B78" s="27">
        <v>0.3354166666666667</v>
      </c>
      <c r="C78" s="32">
        <v>0.50624999999999998</v>
      </c>
      <c r="D78" s="29"/>
      <c r="E78" s="29"/>
      <c r="G78" s="11"/>
    </row>
    <row r="79" spans="1:7" x14ac:dyDescent="0.2">
      <c r="A79" s="18" t="s">
        <v>1063</v>
      </c>
      <c r="B79" s="27">
        <v>0.35069444444444442</v>
      </c>
      <c r="C79" s="32">
        <v>0.52083333333333337</v>
      </c>
      <c r="D79" s="29"/>
      <c r="E79" s="29"/>
      <c r="G79" s="11"/>
    </row>
    <row r="80" spans="1:7" x14ac:dyDescent="0.2">
      <c r="A80" s="18" t="s">
        <v>1064</v>
      </c>
      <c r="B80" s="27">
        <v>0.36874999999999997</v>
      </c>
      <c r="C80" s="32">
        <v>0.60416666666666663</v>
      </c>
      <c r="D80" s="29"/>
      <c r="E80" s="29"/>
      <c r="G80" s="11"/>
    </row>
    <row r="81" spans="1:7" x14ac:dyDescent="0.2">
      <c r="A81" s="18" t="s">
        <v>1065</v>
      </c>
      <c r="B81" s="27">
        <v>0.41388888888888892</v>
      </c>
      <c r="C81" s="32">
        <v>0.5541666666666667</v>
      </c>
      <c r="D81" s="29"/>
      <c r="E81" s="29"/>
      <c r="G81" s="11"/>
    </row>
    <row r="82" spans="1:7" x14ac:dyDescent="0.2">
      <c r="A82" s="18" t="s">
        <v>1066</v>
      </c>
      <c r="B82" s="27">
        <v>0.41041666666666665</v>
      </c>
      <c r="C82" s="32">
        <v>0.62569444444444444</v>
      </c>
      <c r="D82" s="29"/>
      <c r="E82" s="29"/>
      <c r="G82" s="11"/>
    </row>
    <row r="83" spans="1:7" x14ac:dyDescent="0.2">
      <c r="A83" s="18" t="s">
        <v>1024</v>
      </c>
      <c r="B83" s="27">
        <v>0.39097222222222222</v>
      </c>
      <c r="C83" s="32">
        <v>0.64930555555555558</v>
      </c>
      <c r="D83" s="29"/>
      <c r="E83" s="29"/>
      <c r="G83" s="11"/>
    </row>
    <row r="84" spans="1:7" x14ac:dyDescent="0.2">
      <c r="A84" s="18" t="s">
        <v>1067</v>
      </c>
      <c r="B84" s="27">
        <v>0.35416666666666669</v>
      </c>
      <c r="C84" s="32">
        <v>0.62986111111111109</v>
      </c>
      <c r="D84" s="29"/>
      <c r="E84" s="29"/>
      <c r="G84" s="11"/>
    </row>
    <row r="85" spans="1:7" x14ac:dyDescent="0.2">
      <c r="A85" s="18" t="s">
        <v>1068</v>
      </c>
      <c r="B85" s="27">
        <v>0.36458333333333331</v>
      </c>
      <c r="C85" s="32">
        <v>0.59791666666666665</v>
      </c>
      <c r="D85" s="29"/>
      <c r="E85" s="29"/>
      <c r="G85" s="11"/>
    </row>
    <row r="86" spans="1:7" x14ac:dyDescent="0.2">
      <c r="A86" s="18" t="s">
        <v>1069</v>
      </c>
      <c r="B86" s="27">
        <v>0.41180555555555554</v>
      </c>
      <c r="C86" s="32">
        <v>0.55694444444444446</v>
      </c>
      <c r="D86" s="29"/>
      <c r="E86" s="29"/>
      <c r="G86" s="11"/>
    </row>
    <row r="87" spans="1:7" x14ac:dyDescent="0.2">
      <c r="A87" s="18" t="s">
        <v>1070</v>
      </c>
      <c r="B87" s="27">
        <v>0.36805555555555558</v>
      </c>
      <c r="C87" s="32">
        <v>0.64027777777777783</v>
      </c>
      <c r="D87" s="29"/>
      <c r="E87" s="29"/>
      <c r="G87" s="11"/>
    </row>
    <row r="88" spans="1:7" x14ac:dyDescent="0.2">
      <c r="A88" s="18" t="s">
        <v>1071</v>
      </c>
      <c r="B88" s="27">
        <v>0.4152777777777778</v>
      </c>
      <c r="C88" s="32">
        <v>0.65555555555555556</v>
      </c>
      <c r="D88" s="29"/>
      <c r="E88" s="29"/>
      <c r="G88" s="11"/>
    </row>
    <row r="89" spans="1:7" x14ac:dyDescent="0.2">
      <c r="A89" s="18" t="s">
        <v>1072</v>
      </c>
      <c r="B89" s="27">
        <v>0.34513888888888888</v>
      </c>
      <c r="C89" s="32">
        <v>0.60347222222222219</v>
      </c>
      <c r="D89" s="29"/>
      <c r="E89" s="29"/>
      <c r="G89" s="11"/>
    </row>
    <row r="90" spans="1:7" x14ac:dyDescent="0.2">
      <c r="A90" s="18" t="s">
        <v>1073</v>
      </c>
      <c r="B90" s="27">
        <v>0.38819444444444445</v>
      </c>
      <c r="C90" s="32">
        <v>0.64722222222222225</v>
      </c>
      <c r="D90" s="29"/>
      <c r="E90" s="29"/>
      <c r="G90" s="11"/>
    </row>
    <row r="91" spans="1:7" x14ac:dyDescent="0.2">
      <c r="A91" s="18" t="s">
        <v>1074</v>
      </c>
      <c r="B91" s="27">
        <v>0.34513888888888888</v>
      </c>
      <c r="C91" s="32">
        <v>0.52361111111111114</v>
      </c>
      <c r="D91" s="29"/>
      <c r="E91" s="29"/>
      <c r="G91" s="11"/>
    </row>
    <row r="92" spans="1:7" x14ac:dyDescent="0.2">
      <c r="A92" s="18" t="s">
        <v>1075</v>
      </c>
      <c r="B92" s="27">
        <v>0.39652777777777781</v>
      </c>
      <c r="C92" s="32">
        <v>0.65416666666666667</v>
      </c>
      <c r="D92" s="29"/>
      <c r="E92" s="29"/>
      <c r="G92" s="11"/>
    </row>
    <row r="93" spans="1:7" x14ac:dyDescent="0.2">
      <c r="A93" s="18" t="s">
        <v>1076</v>
      </c>
      <c r="B93" s="27">
        <v>0.38472222222222219</v>
      </c>
      <c r="C93" s="32">
        <v>0.51041666666666663</v>
      </c>
      <c r="D93" s="29"/>
      <c r="E93" s="29"/>
      <c r="G93" s="11"/>
    </row>
    <row r="94" spans="1:7" x14ac:dyDescent="0.2">
      <c r="A94" s="18" t="s">
        <v>1077</v>
      </c>
      <c r="B94" s="27">
        <v>0.39999999999999997</v>
      </c>
      <c r="C94" s="32">
        <v>0.55347222222222225</v>
      </c>
      <c r="D94" s="29"/>
      <c r="E94" s="29"/>
      <c r="G94" s="11"/>
    </row>
    <row r="95" spans="1:7" x14ac:dyDescent="0.2">
      <c r="A95" s="18" t="s">
        <v>1078</v>
      </c>
      <c r="B95" s="27">
        <v>0.33402777777777781</v>
      </c>
      <c r="C95" s="32">
        <v>0.64652777777777781</v>
      </c>
      <c r="D95" s="29"/>
      <c r="E95" s="29"/>
      <c r="G95" s="11"/>
    </row>
    <row r="96" spans="1:7" x14ac:dyDescent="0.2">
      <c r="A96" s="18" t="s">
        <v>1079</v>
      </c>
      <c r="B96" s="27">
        <v>0.41388888888888892</v>
      </c>
      <c r="C96" s="32">
        <v>0.50277777777777777</v>
      </c>
      <c r="D96" s="29"/>
      <c r="E96" s="29"/>
      <c r="G96" s="11"/>
    </row>
    <row r="97" spans="1:7" x14ac:dyDescent="0.2">
      <c r="A97" s="18" t="s">
        <v>1080</v>
      </c>
      <c r="B97" s="27">
        <v>0.38680555555555557</v>
      </c>
      <c r="C97" s="32">
        <v>0.53749999999999998</v>
      </c>
      <c r="D97" s="29"/>
      <c r="E97" s="29"/>
      <c r="G97" s="11"/>
    </row>
    <row r="98" spans="1:7" x14ac:dyDescent="0.2">
      <c r="A98" s="18" t="s">
        <v>1081</v>
      </c>
      <c r="B98" s="27">
        <v>0.35069444444444442</v>
      </c>
      <c r="C98" s="32">
        <v>0.66111111111111109</v>
      </c>
      <c r="D98" s="29"/>
      <c r="E98" s="29"/>
      <c r="G98" s="11"/>
    </row>
    <row r="99" spans="1:7" x14ac:dyDescent="0.2">
      <c r="A99" s="18" t="s">
        <v>1082</v>
      </c>
      <c r="B99" s="27">
        <v>0.38750000000000001</v>
      </c>
      <c r="C99" s="32">
        <v>0.53680555555555554</v>
      </c>
      <c r="D99" s="29"/>
      <c r="E99" s="29"/>
      <c r="G99" s="11"/>
    </row>
    <row r="100" spans="1:7" x14ac:dyDescent="0.2">
      <c r="A100" s="18" t="s">
        <v>1083</v>
      </c>
      <c r="B100" s="27">
        <v>0.40208333333333335</v>
      </c>
      <c r="C100" s="32">
        <v>0.63888888888888895</v>
      </c>
      <c r="D100" s="29"/>
      <c r="E100" s="29"/>
      <c r="G100" s="11"/>
    </row>
    <row r="101" spans="1:7" x14ac:dyDescent="0.2">
      <c r="A101" s="18" t="s">
        <v>1084</v>
      </c>
      <c r="B101" s="27">
        <v>0.37708333333333338</v>
      </c>
      <c r="C101" s="32">
        <v>0.65625</v>
      </c>
      <c r="D101" s="29"/>
      <c r="E101" s="29"/>
      <c r="G101" s="11"/>
    </row>
    <row r="102" spans="1:7" x14ac:dyDescent="0.2">
      <c r="A102" s="18" t="s">
        <v>1085</v>
      </c>
      <c r="B102" s="27">
        <v>0.39305555555555555</v>
      </c>
      <c r="C102" s="32">
        <v>0.55902777777777779</v>
      </c>
      <c r="D102" s="29"/>
      <c r="E102" s="29"/>
      <c r="G102" s="11"/>
    </row>
    <row r="103" spans="1:7" x14ac:dyDescent="0.2">
      <c r="A103" s="18" t="s">
        <v>1086</v>
      </c>
      <c r="B103" s="27">
        <v>0.34583333333333338</v>
      </c>
      <c r="C103" s="32">
        <v>0.57847222222222217</v>
      </c>
      <c r="D103" s="29"/>
      <c r="E103" s="29"/>
      <c r="G103" s="11"/>
    </row>
    <row r="104" spans="1:7" x14ac:dyDescent="0.2">
      <c r="A104" s="18" t="s">
        <v>1087</v>
      </c>
      <c r="B104" s="27">
        <v>0.37638888888888888</v>
      </c>
      <c r="C104" s="32">
        <v>0.56458333333333333</v>
      </c>
      <c r="D104" s="29"/>
      <c r="E104" s="29"/>
      <c r="G104" s="11"/>
    </row>
    <row r="105" spans="1:7" x14ac:dyDescent="0.2">
      <c r="A105" s="18" t="s">
        <v>1088</v>
      </c>
      <c r="B105" s="27">
        <v>0.33611111111111108</v>
      </c>
      <c r="C105" s="32">
        <v>0.58194444444444449</v>
      </c>
      <c r="D105" s="29"/>
      <c r="E105" s="29"/>
      <c r="G105" s="11"/>
    </row>
    <row r="106" spans="1:7" x14ac:dyDescent="0.2">
      <c r="A106" s="18" t="s">
        <v>1089</v>
      </c>
      <c r="B106" s="27">
        <v>0.36458333333333331</v>
      </c>
      <c r="C106" s="32">
        <v>0.58472222222222225</v>
      </c>
      <c r="D106" s="29"/>
      <c r="E106" s="29"/>
      <c r="G106" s="11"/>
    </row>
    <row r="107" spans="1:7" x14ac:dyDescent="0.2">
      <c r="A107" s="18" t="s">
        <v>1090</v>
      </c>
      <c r="B107" s="27">
        <v>0.38263888888888892</v>
      </c>
      <c r="C107" s="32">
        <v>0.65069444444444446</v>
      </c>
      <c r="D107" s="29"/>
      <c r="E107" s="29"/>
      <c r="G107" s="11"/>
    </row>
    <row r="108" spans="1:7" x14ac:dyDescent="0.2">
      <c r="A108" s="18" t="s">
        <v>1091</v>
      </c>
      <c r="B108" s="27">
        <v>0.36944444444444446</v>
      </c>
      <c r="C108" s="32">
        <v>0.55138888888888882</v>
      </c>
      <c r="D108" s="29"/>
      <c r="E108" s="29"/>
      <c r="G108" s="11"/>
    </row>
    <row r="109" spans="1:7" x14ac:dyDescent="0.2">
      <c r="A109" s="18" t="s">
        <v>1092</v>
      </c>
      <c r="B109" s="27">
        <v>0.38125000000000003</v>
      </c>
      <c r="C109" s="32">
        <v>0.54027777777777775</v>
      </c>
      <c r="D109" s="29"/>
      <c r="E109" s="29"/>
      <c r="G109" s="11"/>
    </row>
    <row r="110" spans="1:7" x14ac:dyDescent="0.2">
      <c r="A110" s="18" t="s">
        <v>1093</v>
      </c>
      <c r="B110" s="27">
        <v>0.39444444444444443</v>
      </c>
      <c r="C110" s="32">
        <v>0.54583333333333328</v>
      </c>
      <c r="D110" s="29"/>
      <c r="E110" s="29"/>
      <c r="G110" s="11"/>
    </row>
    <row r="111" spans="1:7" x14ac:dyDescent="0.2">
      <c r="A111" s="18" t="s">
        <v>1094</v>
      </c>
      <c r="B111" s="27">
        <v>0.40833333333333338</v>
      </c>
      <c r="C111" s="32">
        <v>0.53541666666666665</v>
      </c>
      <c r="D111" s="29"/>
      <c r="E111" s="29"/>
      <c r="G111" s="11"/>
    </row>
    <row r="112" spans="1:7" x14ac:dyDescent="0.2">
      <c r="A112" s="18" t="s">
        <v>1095</v>
      </c>
      <c r="B112" s="27">
        <v>0.34166666666666662</v>
      </c>
      <c r="C112" s="32">
        <v>0.53472222222222221</v>
      </c>
      <c r="D112" s="29"/>
      <c r="E112" s="29"/>
      <c r="G112" s="11"/>
    </row>
    <row r="113" spans="1:7" x14ac:dyDescent="0.2">
      <c r="A113" s="18" t="s">
        <v>1096</v>
      </c>
      <c r="B113" s="27">
        <v>0.34930555555555554</v>
      </c>
      <c r="C113" s="32">
        <v>0.62013888888888891</v>
      </c>
      <c r="D113" s="29"/>
      <c r="E113" s="29"/>
      <c r="G113" s="11"/>
    </row>
    <row r="114" spans="1:7" x14ac:dyDescent="0.2">
      <c r="A114" s="18" t="s">
        <v>1097</v>
      </c>
      <c r="B114" s="27">
        <v>0.4145833333333333</v>
      </c>
      <c r="C114" s="32">
        <v>0.5708333333333333</v>
      </c>
      <c r="D114" s="29"/>
      <c r="E114" s="29"/>
      <c r="G114" s="11"/>
    </row>
    <row r="115" spans="1:7" x14ac:dyDescent="0.2">
      <c r="A115" s="18" t="s">
        <v>1098</v>
      </c>
      <c r="B115" s="27">
        <v>0.38055555555555554</v>
      </c>
      <c r="C115" s="32">
        <v>0.58124999999999993</v>
      </c>
      <c r="D115" s="29"/>
      <c r="E115" s="29"/>
      <c r="G115" s="11"/>
    </row>
    <row r="116" spans="1:7" x14ac:dyDescent="0.2">
      <c r="A116" s="18" t="s">
        <v>1099</v>
      </c>
      <c r="B116" s="27">
        <v>0.40763888888888888</v>
      </c>
      <c r="C116" s="32">
        <v>0.61597222222222225</v>
      </c>
      <c r="D116" s="29"/>
      <c r="E116" s="29"/>
      <c r="G116" s="11"/>
    </row>
    <row r="117" spans="1:7" x14ac:dyDescent="0.2">
      <c r="A117" s="18" t="s">
        <v>1100</v>
      </c>
      <c r="B117" s="27">
        <v>0.37083333333333335</v>
      </c>
      <c r="C117" s="32">
        <v>0.53194444444444444</v>
      </c>
      <c r="D117" s="29"/>
      <c r="E117" s="29"/>
      <c r="G117" s="11"/>
    </row>
    <row r="118" spans="1:7" x14ac:dyDescent="0.2">
      <c r="A118" s="18" t="s">
        <v>1101</v>
      </c>
      <c r="B118" s="27">
        <v>0.3743055555555555</v>
      </c>
      <c r="C118" s="32">
        <v>0.5180555555555556</v>
      </c>
      <c r="D118" s="29"/>
      <c r="E118" s="29"/>
      <c r="G118" s="11"/>
    </row>
    <row r="119" spans="1:7" x14ac:dyDescent="0.2">
      <c r="A119" s="18" t="s">
        <v>1102</v>
      </c>
      <c r="B119" s="27">
        <v>0.37222222222222223</v>
      </c>
      <c r="C119" s="32">
        <v>0.61597222222222225</v>
      </c>
      <c r="D119" s="29"/>
      <c r="E119" s="29"/>
      <c r="G119" s="11"/>
    </row>
    <row r="120" spans="1:7" x14ac:dyDescent="0.2">
      <c r="A120" s="18" t="s">
        <v>1103</v>
      </c>
      <c r="B120" s="27">
        <v>0.34583333333333338</v>
      </c>
      <c r="C120" s="32">
        <v>0.61527777777777781</v>
      </c>
      <c r="D120" s="29"/>
      <c r="E120" s="29"/>
      <c r="G120" s="11"/>
    </row>
    <row r="121" spans="1:7" x14ac:dyDescent="0.2">
      <c r="A121" s="18" t="s">
        <v>1104</v>
      </c>
      <c r="B121" s="27">
        <v>0.35694444444444445</v>
      </c>
      <c r="C121" s="32">
        <v>0.62013888888888891</v>
      </c>
      <c r="D121" s="29"/>
      <c r="E121" s="29"/>
      <c r="G121" s="11"/>
    </row>
    <row r="122" spans="1:7" x14ac:dyDescent="0.2">
      <c r="A122" s="18" t="s">
        <v>1105</v>
      </c>
      <c r="B122" s="27">
        <v>0.35555555555555557</v>
      </c>
      <c r="C122" s="32">
        <v>0.54236111111111118</v>
      </c>
      <c r="D122" s="29"/>
      <c r="E122" s="29"/>
      <c r="G122" s="11"/>
    </row>
    <row r="123" spans="1:7" x14ac:dyDescent="0.2">
      <c r="A123" s="18" t="s">
        <v>1106</v>
      </c>
      <c r="B123" s="27">
        <v>0.38611111111111113</v>
      </c>
      <c r="C123" s="32">
        <v>0.63680555555555551</v>
      </c>
      <c r="D123" s="29"/>
      <c r="E123" s="29"/>
      <c r="G123" s="11"/>
    </row>
    <row r="124" spans="1:7" x14ac:dyDescent="0.2">
      <c r="A124" s="18" t="s">
        <v>1107</v>
      </c>
      <c r="B124" s="27">
        <v>0.37013888888888885</v>
      </c>
      <c r="C124" s="32">
        <v>0.58194444444444449</v>
      </c>
      <c r="D124" s="29"/>
      <c r="E124" s="29"/>
      <c r="G124" s="11"/>
    </row>
    <row r="125" spans="1:7" x14ac:dyDescent="0.2">
      <c r="A125" s="18" t="s">
        <v>1108</v>
      </c>
      <c r="B125" s="27">
        <v>0.36180555555555555</v>
      </c>
      <c r="C125" s="32">
        <v>0.57916666666666672</v>
      </c>
      <c r="D125" s="29"/>
      <c r="E125" s="29"/>
      <c r="G125" s="11"/>
    </row>
    <row r="126" spans="1:7" x14ac:dyDescent="0.2">
      <c r="A126" s="18" t="s">
        <v>1109</v>
      </c>
      <c r="B126" s="27">
        <v>0.3972222222222222</v>
      </c>
      <c r="C126" s="32">
        <v>0.53749999999999998</v>
      </c>
      <c r="D126" s="29"/>
      <c r="E126" s="29"/>
      <c r="G126" s="11"/>
    </row>
    <row r="127" spans="1:7" x14ac:dyDescent="0.2">
      <c r="A127" s="18" t="s">
        <v>1110</v>
      </c>
      <c r="B127" s="27">
        <v>0.41388888888888892</v>
      </c>
      <c r="C127" s="32">
        <v>0.64236111111111105</v>
      </c>
      <c r="D127" s="29"/>
      <c r="E127" s="29"/>
      <c r="G127" s="11"/>
    </row>
    <row r="128" spans="1:7" x14ac:dyDescent="0.2">
      <c r="A128" s="18" t="s">
        <v>1111</v>
      </c>
      <c r="B128" s="27">
        <v>0.375</v>
      </c>
      <c r="C128" s="32">
        <v>0.5083333333333333</v>
      </c>
      <c r="D128" s="29"/>
      <c r="E128" s="29"/>
      <c r="G128" s="11"/>
    </row>
    <row r="129" spans="1:7" x14ac:dyDescent="0.2">
      <c r="A129" s="18" t="s">
        <v>1112</v>
      </c>
      <c r="B129" s="27">
        <v>0.34583333333333338</v>
      </c>
      <c r="C129" s="32">
        <v>0.54305555555555551</v>
      </c>
      <c r="D129" s="29"/>
      <c r="E129" s="29"/>
      <c r="G129" s="11"/>
    </row>
    <row r="130" spans="1:7" x14ac:dyDescent="0.2">
      <c r="A130" s="18" t="s">
        <v>1113</v>
      </c>
      <c r="B130" s="27">
        <v>0.34791666666666665</v>
      </c>
      <c r="C130" s="32">
        <v>0.63958333333333328</v>
      </c>
      <c r="D130" s="29"/>
      <c r="E130" s="29"/>
      <c r="G130" s="11"/>
    </row>
    <row r="131" spans="1:7" x14ac:dyDescent="0.2">
      <c r="A131" s="18" t="s">
        <v>1114</v>
      </c>
      <c r="B131" s="27">
        <v>0.39513888888888887</v>
      </c>
      <c r="C131" s="32">
        <v>0.61388888888888882</v>
      </c>
      <c r="D131" s="29"/>
      <c r="E131" s="29"/>
      <c r="G131" s="11"/>
    </row>
    <row r="132" spans="1:7" x14ac:dyDescent="0.2">
      <c r="A132" s="18" t="s">
        <v>1115</v>
      </c>
      <c r="B132" s="27">
        <v>0.41180555555555554</v>
      </c>
      <c r="C132" s="32">
        <v>0.60972222222222217</v>
      </c>
      <c r="D132" s="29"/>
      <c r="E132" s="29"/>
      <c r="G132" s="11"/>
    </row>
    <row r="133" spans="1:7" x14ac:dyDescent="0.2">
      <c r="A133" s="18" t="s">
        <v>1234</v>
      </c>
      <c r="B133" s="27">
        <v>0.38680555555555557</v>
      </c>
      <c r="C133" s="32">
        <v>0.56111111111111112</v>
      </c>
      <c r="D133" s="29"/>
      <c r="E133" s="29"/>
      <c r="G133" s="11"/>
    </row>
    <row r="134" spans="1:7" x14ac:dyDescent="0.2">
      <c r="A134" s="18" t="s">
        <v>1116</v>
      </c>
      <c r="B134" s="27">
        <v>0.40902777777777777</v>
      </c>
      <c r="C134" s="32">
        <v>0.63055555555555554</v>
      </c>
      <c r="D134" s="29"/>
      <c r="E134" s="29"/>
      <c r="G134" s="11"/>
    </row>
    <row r="135" spans="1:7" x14ac:dyDescent="0.2">
      <c r="A135" s="18" t="s">
        <v>1117</v>
      </c>
      <c r="B135" s="27">
        <v>0.3444444444444445</v>
      </c>
      <c r="C135" s="32">
        <v>0.62708333333333333</v>
      </c>
      <c r="D135" s="29"/>
      <c r="E135" s="29"/>
      <c r="G135" s="11"/>
    </row>
    <row r="136" spans="1:7" x14ac:dyDescent="0.2">
      <c r="A136" s="18" t="s">
        <v>1118</v>
      </c>
      <c r="B136" s="27">
        <v>0.3576388888888889</v>
      </c>
      <c r="C136" s="32">
        <v>0.5493055555555556</v>
      </c>
      <c r="D136" s="29"/>
      <c r="E136" s="29"/>
      <c r="G136" s="11"/>
    </row>
    <row r="137" spans="1:7" x14ac:dyDescent="0.2">
      <c r="A137" s="18" t="s">
        <v>1119</v>
      </c>
      <c r="B137" s="27">
        <v>0.35694444444444445</v>
      </c>
      <c r="C137" s="32">
        <v>0.55555555555555558</v>
      </c>
      <c r="D137" s="29"/>
      <c r="E137" s="29"/>
      <c r="G137" s="11"/>
    </row>
    <row r="138" spans="1:7" x14ac:dyDescent="0.2">
      <c r="A138" s="18" t="s">
        <v>1120</v>
      </c>
      <c r="B138" s="27">
        <v>0.34930555555555554</v>
      </c>
      <c r="C138" s="32">
        <v>0.5708333333333333</v>
      </c>
      <c r="D138" s="29"/>
      <c r="E138" s="29"/>
      <c r="G138" s="11"/>
    </row>
    <row r="139" spans="1:7" x14ac:dyDescent="0.2">
      <c r="A139" s="18" t="s">
        <v>1121</v>
      </c>
      <c r="B139" s="27">
        <v>0.41388888888888892</v>
      </c>
      <c r="C139" s="32">
        <v>0.53194444444444444</v>
      </c>
      <c r="D139" s="29"/>
      <c r="E139" s="29"/>
      <c r="G139" s="11"/>
    </row>
    <row r="140" spans="1:7" x14ac:dyDescent="0.2">
      <c r="A140" s="18" t="s">
        <v>1122</v>
      </c>
      <c r="B140" s="27">
        <v>0.40486111111111112</v>
      </c>
      <c r="C140" s="32">
        <v>0.62222222222222223</v>
      </c>
      <c r="D140" s="29"/>
      <c r="E140" s="29"/>
      <c r="G140" s="11"/>
    </row>
    <row r="141" spans="1:7" x14ac:dyDescent="0.2">
      <c r="A141" s="18" t="s">
        <v>1123</v>
      </c>
      <c r="B141" s="27">
        <v>0.375</v>
      </c>
      <c r="C141" s="32">
        <v>0.61388888888888882</v>
      </c>
      <c r="D141" s="29"/>
      <c r="E141" s="29"/>
      <c r="G141" s="11"/>
    </row>
    <row r="142" spans="1:7" x14ac:dyDescent="0.2">
      <c r="A142" s="18" t="s">
        <v>1124</v>
      </c>
      <c r="B142" s="27">
        <v>0.38819444444444445</v>
      </c>
      <c r="C142" s="32">
        <v>0.5</v>
      </c>
      <c r="D142" s="29"/>
      <c r="E142" s="29"/>
      <c r="G142" s="11"/>
    </row>
    <row r="143" spans="1:7" x14ac:dyDescent="0.2">
      <c r="A143" s="18" t="s">
        <v>1125</v>
      </c>
      <c r="B143" s="27">
        <v>0.36805555555555558</v>
      </c>
      <c r="C143" s="32">
        <v>0.54722222222222217</v>
      </c>
      <c r="D143" s="29"/>
      <c r="E143" s="29"/>
      <c r="G143" s="11"/>
    </row>
    <row r="144" spans="1:7" x14ac:dyDescent="0.2">
      <c r="A144" s="18" t="s">
        <v>1126</v>
      </c>
      <c r="B144" s="27">
        <v>0.35138888888888892</v>
      </c>
      <c r="C144" s="32">
        <v>0.56041666666666667</v>
      </c>
      <c r="D144" s="29"/>
      <c r="E144" s="29"/>
      <c r="G144" s="11"/>
    </row>
    <row r="145" spans="1:7" x14ac:dyDescent="0.2">
      <c r="A145" s="18" t="s">
        <v>1127</v>
      </c>
      <c r="B145" s="27">
        <v>0.36944444444444446</v>
      </c>
      <c r="C145" s="32">
        <v>0.64097222222222217</v>
      </c>
      <c r="D145" s="29"/>
      <c r="E145" s="29"/>
      <c r="G145" s="11"/>
    </row>
    <row r="146" spans="1:7" x14ac:dyDescent="0.2">
      <c r="A146" s="18" t="s">
        <v>1128</v>
      </c>
      <c r="B146" s="27">
        <v>0.34513888888888888</v>
      </c>
      <c r="C146" s="32">
        <v>0.62222222222222223</v>
      </c>
      <c r="D146" s="29"/>
      <c r="E146" s="29"/>
      <c r="G146" s="11"/>
    </row>
    <row r="147" spans="1:7" x14ac:dyDescent="0.2">
      <c r="A147" s="18" t="s">
        <v>1129</v>
      </c>
      <c r="B147" s="27">
        <v>0.35694444444444445</v>
      </c>
      <c r="C147" s="32">
        <v>0.52638888888888891</v>
      </c>
      <c r="D147" s="29"/>
      <c r="E147" s="29"/>
      <c r="G147" s="11"/>
    </row>
    <row r="148" spans="1:7" x14ac:dyDescent="0.2">
      <c r="A148" s="18" t="s">
        <v>1130</v>
      </c>
      <c r="B148" s="27">
        <v>0.37361111111111112</v>
      </c>
      <c r="C148" s="32">
        <v>0.58194444444444449</v>
      </c>
      <c r="D148" s="29"/>
      <c r="E148" s="29"/>
      <c r="G148" s="11"/>
    </row>
    <row r="149" spans="1:7" x14ac:dyDescent="0.2">
      <c r="A149" s="18" t="s">
        <v>1131</v>
      </c>
      <c r="B149" s="27">
        <v>0.40416666666666662</v>
      </c>
      <c r="C149" s="32">
        <v>0.51180555555555551</v>
      </c>
      <c r="D149" s="29"/>
      <c r="E149" s="29"/>
      <c r="G149" s="11"/>
    </row>
    <row r="150" spans="1:7" x14ac:dyDescent="0.2">
      <c r="A150" s="18" t="s">
        <v>1132</v>
      </c>
      <c r="B150" s="27">
        <v>0.40138888888888885</v>
      </c>
      <c r="C150" s="32">
        <v>0.61805555555555558</v>
      </c>
      <c r="D150" s="29"/>
      <c r="E150" s="29"/>
      <c r="G150" s="11"/>
    </row>
    <row r="151" spans="1:7" x14ac:dyDescent="0.2">
      <c r="A151" s="18" t="s">
        <v>1133</v>
      </c>
      <c r="B151" s="27">
        <v>0.34652777777777777</v>
      </c>
      <c r="C151" s="32">
        <v>0.625</v>
      </c>
      <c r="D151" s="29"/>
      <c r="E151" s="29"/>
      <c r="G151" s="11"/>
    </row>
    <row r="152" spans="1:7" x14ac:dyDescent="0.2">
      <c r="A152" s="18" t="s">
        <v>1134</v>
      </c>
      <c r="B152" s="27">
        <v>0.3444444444444445</v>
      </c>
      <c r="C152" s="32">
        <v>0.56805555555555554</v>
      </c>
      <c r="D152" s="29"/>
      <c r="E152" s="29"/>
      <c r="G152" s="11"/>
    </row>
    <row r="153" spans="1:7" x14ac:dyDescent="0.2">
      <c r="A153" s="18" t="s">
        <v>1135</v>
      </c>
      <c r="B153" s="27">
        <v>0.36527777777777781</v>
      </c>
      <c r="C153" s="32">
        <v>0.6430555555555556</v>
      </c>
      <c r="D153" s="29"/>
      <c r="E153" s="29"/>
      <c r="G153" s="11"/>
    </row>
    <row r="154" spans="1:7" x14ac:dyDescent="0.2">
      <c r="A154" s="18" t="s">
        <v>1136</v>
      </c>
      <c r="B154" s="27">
        <v>0.35694444444444445</v>
      </c>
      <c r="C154" s="32">
        <v>0.50555555555555554</v>
      </c>
      <c r="D154" s="29"/>
      <c r="E154" s="29"/>
      <c r="G154" s="11"/>
    </row>
    <row r="155" spans="1:7" x14ac:dyDescent="0.2">
      <c r="A155" s="18" t="s">
        <v>1137</v>
      </c>
      <c r="B155" s="27">
        <v>0.40347222222222223</v>
      </c>
      <c r="C155" s="32">
        <v>0.60625000000000007</v>
      </c>
      <c r="D155" s="29"/>
      <c r="E155" s="29"/>
      <c r="G155" s="11"/>
    </row>
    <row r="156" spans="1:7" x14ac:dyDescent="0.2">
      <c r="A156" s="18" t="s">
        <v>1138</v>
      </c>
      <c r="B156" s="27">
        <v>0.41597222222222219</v>
      </c>
      <c r="C156" s="32">
        <v>0.55277777777777781</v>
      </c>
      <c r="D156" s="29"/>
      <c r="E156" s="29"/>
      <c r="G156" s="11"/>
    </row>
    <row r="157" spans="1:7" x14ac:dyDescent="0.2">
      <c r="A157" s="18" t="s">
        <v>1139</v>
      </c>
      <c r="B157" s="27">
        <v>0.3666666666666667</v>
      </c>
      <c r="C157" s="32">
        <v>0.52083333333333337</v>
      </c>
      <c r="D157" s="29"/>
      <c r="E157" s="29"/>
      <c r="G157" s="11"/>
    </row>
    <row r="158" spans="1:7" x14ac:dyDescent="0.2">
      <c r="A158" s="18" t="s">
        <v>1140</v>
      </c>
      <c r="B158" s="27">
        <v>0.4152777777777778</v>
      </c>
      <c r="C158" s="32">
        <v>0.65</v>
      </c>
      <c r="D158" s="29"/>
      <c r="E158" s="29"/>
      <c r="G158" s="11"/>
    </row>
    <row r="159" spans="1:7" x14ac:dyDescent="0.2">
      <c r="A159" s="18" t="s">
        <v>1141</v>
      </c>
      <c r="B159" s="27">
        <v>0.36805555555555558</v>
      </c>
      <c r="C159" s="32">
        <v>0.55833333333333335</v>
      </c>
      <c r="D159" s="29"/>
      <c r="E159" s="29"/>
      <c r="G159" s="11"/>
    </row>
    <row r="160" spans="1:7" x14ac:dyDescent="0.2">
      <c r="A160" s="18" t="s">
        <v>1142</v>
      </c>
      <c r="B160" s="27">
        <v>0.39444444444444443</v>
      </c>
      <c r="C160" s="32">
        <v>0.59861111111111109</v>
      </c>
      <c r="D160" s="29"/>
      <c r="E160" s="29"/>
      <c r="G160" s="11"/>
    </row>
    <row r="161" spans="1:7" x14ac:dyDescent="0.2">
      <c r="A161" s="18" t="s">
        <v>1143</v>
      </c>
      <c r="B161" s="27">
        <v>0.38958333333333334</v>
      </c>
      <c r="C161" s="32">
        <v>0.52013888888888882</v>
      </c>
      <c r="D161" s="29"/>
      <c r="E161" s="29"/>
      <c r="G161" s="11"/>
    </row>
    <row r="162" spans="1:7" x14ac:dyDescent="0.2">
      <c r="A162" s="18" t="s">
        <v>1144</v>
      </c>
      <c r="B162" s="27">
        <v>0.35138888888888892</v>
      </c>
      <c r="C162" s="32">
        <v>0.60625000000000007</v>
      </c>
      <c r="D162" s="29"/>
      <c r="E162" s="29"/>
      <c r="G162" s="11"/>
    </row>
    <row r="163" spans="1:7" x14ac:dyDescent="0.2">
      <c r="A163" s="18" t="s">
        <v>1145</v>
      </c>
      <c r="B163" s="27">
        <v>0.375</v>
      </c>
      <c r="C163" s="32">
        <v>0.63680555555555551</v>
      </c>
      <c r="D163" s="29"/>
      <c r="E163" s="29"/>
      <c r="G163" s="11"/>
    </row>
    <row r="164" spans="1:7" x14ac:dyDescent="0.2">
      <c r="A164" s="18" t="s">
        <v>1146</v>
      </c>
      <c r="B164" s="27">
        <v>0.3743055555555555</v>
      </c>
      <c r="C164" s="32">
        <v>0.55694444444444446</v>
      </c>
      <c r="D164" s="29"/>
      <c r="E164" s="29"/>
      <c r="G164" s="11"/>
    </row>
    <row r="165" spans="1:7" x14ac:dyDescent="0.2">
      <c r="A165" s="18" t="s">
        <v>1147</v>
      </c>
      <c r="B165" s="27">
        <v>0.34375</v>
      </c>
      <c r="C165" s="32">
        <v>0.57708333333333328</v>
      </c>
      <c r="D165" s="29"/>
      <c r="E165" s="29"/>
      <c r="G165" s="11"/>
    </row>
    <row r="166" spans="1:7" x14ac:dyDescent="0.2">
      <c r="A166" s="18" t="s">
        <v>1148</v>
      </c>
      <c r="B166" s="27">
        <v>0.39027777777777778</v>
      </c>
      <c r="C166" s="32">
        <v>0.51666666666666672</v>
      </c>
      <c r="D166" s="29"/>
      <c r="E166" s="29"/>
      <c r="G166" s="11"/>
    </row>
    <row r="167" spans="1:7" x14ac:dyDescent="0.2">
      <c r="A167" s="18" t="s">
        <v>1149</v>
      </c>
      <c r="B167" s="27">
        <v>0.35902777777777778</v>
      </c>
      <c r="C167" s="32">
        <v>0.52500000000000002</v>
      </c>
      <c r="D167" s="29"/>
      <c r="E167" s="29"/>
      <c r="G167" s="11"/>
    </row>
    <row r="168" spans="1:7" x14ac:dyDescent="0.2">
      <c r="A168" s="18" t="s">
        <v>1150</v>
      </c>
      <c r="B168" s="27">
        <v>0.38680555555555557</v>
      </c>
      <c r="C168" s="32">
        <v>0.55486111111111114</v>
      </c>
      <c r="D168" s="29"/>
      <c r="E168" s="29"/>
      <c r="G168" s="11"/>
    </row>
    <row r="169" spans="1:7" x14ac:dyDescent="0.2">
      <c r="A169" s="18" t="s">
        <v>1151</v>
      </c>
      <c r="B169" s="27">
        <v>0.38819444444444445</v>
      </c>
      <c r="C169" s="32">
        <v>0.5625</v>
      </c>
      <c r="D169" s="29"/>
      <c r="E169" s="29"/>
      <c r="G169" s="11"/>
    </row>
    <row r="170" spans="1:7" x14ac:dyDescent="0.2">
      <c r="A170" s="18" t="s">
        <v>1152</v>
      </c>
      <c r="B170" s="27">
        <v>0.35416666666666669</v>
      </c>
      <c r="C170" s="32">
        <v>0.62986111111111109</v>
      </c>
      <c r="D170" s="29"/>
      <c r="E170" s="29"/>
      <c r="G170" s="11"/>
    </row>
    <row r="171" spans="1:7" x14ac:dyDescent="0.2">
      <c r="A171" s="18" t="s">
        <v>1153</v>
      </c>
      <c r="B171" s="27">
        <v>0.33333333333333331</v>
      </c>
      <c r="C171" s="32">
        <v>0.53749999999999998</v>
      </c>
      <c r="D171" s="29"/>
      <c r="E171" s="29"/>
      <c r="G171" s="11"/>
    </row>
    <row r="172" spans="1:7" x14ac:dyDescent="0.2">
      <c r="A172" s="18" t="s">
        <v>1154</v>
      </c>
      <c r="B172" s="27">
        <v>0.35000000000000003</v>
      </c>
      <c r="C172" s="32">
        <v>0.53819444444444442</v>
      </c>
      <c r="D172" s="29"/>
      <c r="E172" s="29"/>
      <c r="G172" s="11"/>
    </row>
    <row r="173" spans="1:7" x14ac:dyDescent="0.2">
      <c r="A173" s="18" t="s">
        <v>1155</v>
      </c>
      <c r="B173" s="27">
        <v>0.35138888888888892</v>
      </c>
      <c r="C173" s="32">
        <v>0.50138888888888888</v>
      </c>
      <c r="D173" s="29"/>
      <c r="E173" s="29"/>
      <c r="G173" s="11"/>
    </row>
    <row r="174" spans="1:7" x14ac:dyDescent="0.2">
      <c r="A174" s="18" t="s">
        <v>1156</v>
      </c>
      <c r="B174" s="27">
        <v>0.35694444444444445</v>
      </c>
      <c r="C174" s="32">
        <v>0.55763888888888891</v>
      </c>
      <c r="D174" s="29"/>
      <c r="E174" s="29"/>
      <c r="G174" s="11"/>
    </row>
    <row r="175" spans="1:7" x14ac:dyDescent="0.2">
      <c r="A175" s="18" t="s">
        <v>1157</v>
      </c>
      <c r="B175" s="27">
        <v>0.3527777777777778</v>
      </c>
      <c r="C175" s="32">
        <v>0.64583333333333337</v>
      </c>
      <c r="D175" s="29"/>
      <c r="E175" s="29"/>
      <c r="G175" s="11"/>
    </row>
    <row r="176" spans="1:7" x14ac:dyDescent="0.2">
      <c r="A176" s="18" t="s">
        <v>1158</v>
      </c>
      <c r="B176" s="27">
        <v>0.38125000000000003</v>
      </c>
      <c r="C176" s="32">
        <v>0.52361111111111114</v>
      </c>
      <c r="D176" s="29"/>
      <c r="E176" s="29"/>
      <c r="G176" s="11"/>
    </row>
    <row r="177" spans="1:7" x14ac:dyDescent="0.2">
      <c r="A177" s="18" t="s">
        <v>1159</v>
      </c>
      <c r="B177" s="27">
        <v>0.37638888888888888</v>
      </c>
      <c r="C177" s="32">
        <v>0.57222222222222219</v>
      </c>
      <c r="D177" s="29"/>
      <c r="E177" s="29"/>
      <c r="G177" s="11"/>
    </row>
    <row r="178" spans="1:7" x14ac:dyDescent="0.2">
      <c r="A178" s="18" t="s">
        <v>1160</v>
      </c>
      <c r="B178" s="27">
        <v>0.37291666666666662</v>
      </c>
      <c r="C178" s="32">
        <v>0.61319444444444449</v>
      </c>
      <c r="D178" s="29"/>
      <c r="E178" s="29"/>
      <c r="G178" s="11"/>
    </row>
    <row r="179" spans="1:7" x14ac:dyDescent="0.2">
      <c r="A179" s="18" t="s">
        <v>1161</v>
      </c>
      <c r="B179" s="27">
        <v>0.36388888888888887</v>
      </c>
      <c r="C179" s="32">
        <v>0.60277777777777775</v>
      </c>
      <c r="D179" s="29"/>
      <c r="E179" s="29"/>
      <c r="G179" s="11"/>
    </row>
    <row r="180" spans="1:7" x14ac:dyDescent="0.2">
      <c r="A180" s="18" t="s">
        <v>1162</v>
      </c>
      <c r="B180" s="27">
        <v>0.40069444444444446</v>
      </c>
      <c r="C180" s="32">
        <v>0.55277777777777781</v>
      </c>
      <c r="D180" s="29"/>
      <c r="E180" s="29"/>
      <c r="G180" s="11"/>
    </row>
    <row r="181" spans="1:7" x14ac:dyDescent="0.2">
      <c r="A181" s="18" t="s">
        <v>1163</v>
      </c>
      <c r="B181" s="27">
        <v>0.37916666666666665</v>
      </c>
      <c r="C181" s="32">
        <v>0.63055555555555554</v>
      </c>
      <c r="D181" s="29"/>
      <c r="E181" s="29"/>
      <c r="G181" s="11"/>
    </row>
    <row r="182" spans="1:7" x14ac:dyDescent="0.2">
      <c r="A182" s="18" t="s">
        <v>1164</v>
      </c>
      <c r="B182" s="27">
        <v>0.35000000000000003</v>
      </c>
      <c r="C182" s="32">
        <v>0.57847222222222217</v>
      </c>
      <c r="D182" s="29"/>
      <c r="E182" s="29"/>
      <c r="G182" s="11"/>
    </row>
    <row r="183" spans="1:7" x14ac:dyDescent="0.2">
      <c r="A183" s="18" t="s">
        <v>1165</v>
      </c>
      <c r="B183" s="27">
        <v>0.40902777777777777</v>
      </c>
      <c r="C183" s="32">
        <v>0.66527777777777775</v>
      </c>
      <c r="D183" s="29"/>
      <c r="E183" s="29"/>
      <c r="G183" s="11"/>
    </row>
    <row r="184" spans="1:7" x14ac:dyDescent="0.2">
      <c r="A184" s="18" t="s">
        <v>1166</v>
      </c>
      <c r="B184" s="27">
        <v>0.36249999999999999</v>
      </c>
      <c r="C184" s="32">
        <v>0.60138888888888886</v>
      </c>
      <c r="D184" s="29"/>
      <c r="E184" s="29"/>
      <c r="G184" s="11"/>
    </row>
    <row r="185" spans="1:7" x14ac:dyDescent="0.2">
      <c r="A185" s="18" t="s">
        <v>1167</v>
      </c>
      <c r="B185" s="27">
        <v>0.41250000000000003</v>
      </c>
      <c r="C185" s="32">
        <v>0.51527777777777783</v>
      </c>
      <c r="D185" s="29"/>
      <c r="E185" s="29"/>
      <c r="G185" s="11"/>
    </row>
    <row r="186" spans="1:7" x14ac:dyDescent="0.2">
      <c r="A186" s="18" t="s">
        <v>1168</v>
      </c>
      <c r="B186" s="27">
        <v>0.4145833333333333</v>
      </c>
      <c r="C186" s="32">
        <v>0.57916666666666672</v>
      </c>
      <c r="D186" s="29"/>
      <c r="E186" s="29"/>
      <c r="G186" s="11"/>
    </row>
    <row r="187" spans="1:7" x14ac:dyDescent="0.2">
      <c r="A187" s="18" t="s">
        <v>1169</v>
      </c>
      <c r="B187" s="27">
        <v>0.33402777777777781</v>
      </c>
      <c r="C187" s="32">
        <v>0.66249999999999998</v>
      </c>
      <c r="D187" s="29"/>
      <c r="E187" s="29"/>
      <c r="G187" s="11"/>
    </row>
    <row r="188" spans="1:7" x14ac:dyDescent="0.2">
      <c r="A188" s="18" t="s">
        <v>1170</v>
      </c>
      <c r="B188" s="27">
        <v>0.38611111111111113</v>
      </c>
      <c r="C188" s="32">
        <v>0.54166666666666663</v>
      </c>
      <c r="D188" s="29"/>
      <c r="E188" s="29"/>
      <c r="G188" s="11"/>
    </row>
    <row r="189" spans="1:7" x14ac:dyDescent="0.2">
      <c r="A189" s="18" t="s">
        <v>1171</v>
      </c>
      <c r="B189" s="27">
        <v>0.41041666666666665</v>
      </c>
      <c r="C189" s="32">
        <v>0.51180555555555551</v>
      </c>
      <c r="D189" s="29"/>
      <c r="E189" s="29"/>
      <c r="G189" s="11"/>
    </row>
    <row r="190" spans="1:7" x14ac:dyDescent="0.2">
      <c r="A190" s="18" t="s">
        <v>1172</v>
      </c>
      <c r="B190" s="27">
        <v>0.40625</v>
      </c>
      <c r="C190" s="32">
        <v>0.53055555555555556</v>
      </c>
      <c r="D190" s="29"/>
      <c r="E190" s="29"/>
      <c r="G190" s="11"/>
    </row>
    <row r="191" spans="1:7" x14ac:dyDescent="0.2">
      <c r="A191" s="18" t="s">
        <v>1173</v>
      </c>
      <c r="B191" s="27">
        <v>0.3979166666666667</v>
      </c>
      <c r="C191" s="32">
        <v>0.52430555555555558</v>
      </c>
      <c r="D191" s="29"/>
      <c r="E191" s="29"/>
      <c r="G191" s="11"/>
    </row>
    <row r="192" spans="1:7" x14ac:dyDescent="0.2">
      <c r="A192" s="18" t="s">
        <v>1174</v>
      </c>
      <c r="B192" s="27">
        <v>0.34583333333333338</v>
      </c>
      <c r="C192" s="32">
        <v>0.53888888888888886</v>
      </c>
      <c r="D192" s="29"/>
      <c r="E192" s="29"/>
      <c r="G192" s="11"/>
    </row>
    <row r="193" spans="1:7" x14ac:dyDescent="0.2">
      <c r="A193" s="18" t="s">
        <v>1175</v>
      </c>
      <c r="B193" s="27">
        <v>0.34097222222222223</v>
      </c>
      <c r="C193" s="32">
        <v>0.66597222222222219</v>
      </c>
      <c r="D193" s="29"/>
      <c r="E193" s="29"/>
      <c r="G193" s="11"/>
    </row>
    <row r="194" spans="1:7" x14ac:dyDescent="0.2">
      <c r="A194" s="18" t="s">
        <v>1176</v>
      </c>
      <c r="B194" s="27">
        <v>0.4069444444444445</v>
      </c>
      <c r="C194" s="32">
        <v>0.59097222222222223</v>
      </c>
      <c r="D194" s="29"/>
      <c r="E194" s="29"/>
      <c r="G194" s="11"/>
    </row>
    <row r="195" spans="1:7" x14ac:dyDescent="0.2">
      <c r="A195" s="18" t="s">
        <v>1177</v>
      </c>
      <c r="B195" s="27">
        <v>0.38263888888888892</v>
      </c>
      <c r="C195" s="32">
        <v>0.58124999999999993</v>
      </c>
      <c r="D195" s="29"/>
      <c r="E195" s="29"/>
      <c r="G195" s="11"/>
    </row>
    <row r="196" spans="1:7" x14ac:dyDescent="0.2">
      <c r="A196" s="18" t="s">
        <v>1178</v>
      </c>
      <c r="B196" s="27">
        <v>0.3888888888888889</v>
      </c>
      <c r="C196" s="32">
        <v>0.51250000000000007</v>
      </c>
      <c r="D196" s="29"/>
      <c r="E196" s="29"/>
      <c r="G196" s="11"/>
    </row>
    <row r="197" spans="1:7" x14ac:dyDescent="0.2">
      <c r="A197" s="18" t="s">
        <v>1179</v>
      </c>
      <c r="B197" s="27">
        <v>0.35347222222222219</v>
      </c>
      <c r="C197" s="32">
        <v>0.55138888888888882</v>
      </c>
      <c r="D197" s="29"/>
      <c r="E197" s="29"/>
      <c r="G197" s="11"/>
    </row>
    <row r="198" spans="1:7" x14ac:dyDescent="0.2">
      <c r="A198" s="18" t="s">
        <v>1180</v>
      </c>
      <c r="B198" s="27">
        <v>0.36736111111111108</v>
      </c>
      <c r="C198" s="32">
        <v>0.58124999999999993</v>
      </c>
      <c r="D198" s="29"/>
      <c r="E198" s="29"/>
      <c r="G198" s="11"/>
    </row>
    <row r="199" spans="1:7" x14ac:dyDescent="0.2">
      <c r="A199" s="18" t="s">
        <v>1181</v>
      </c>
      <c r="B199" s="27">
        <v>0.36805555555555558</v>
      </c>
      <c r="C199" s="32">
        <v>0.63958333333333328</v>
      </c>
      <c r="D199" s="29"/>
      <c r="E199" s="29"/>
      <c r="G199" s="11"/>
    </row>
    <row r="200" spans="1:7" x14ac:dyDescent="0.2">
      <c r="A200" s="18" t="s">
        <v>1182</v>
      </c>
      <c r="B200" s="27">
        <v>0.37916666666666665</v>
      </c>
      <c r="C200" s="32">
        <v>0.65138888888888891</v>
      </c>
      <c r="D200" s="29"/>
      <c r="E200" s="29"/>
      <c r="G200" s="11"/>
    </row>
    <row r="201" spans="1:7" x14ac:dyDescent="0.2">
      <c r="A201" s="18" t="s">
        <v>1183</v>
      </c>
      <c r="B201" s="27">
        <v>0.39027777777777778</v>
      </c>
      <c r="C201" s="32">
        <v>0.50555555555555554</v>
      </c>
      <c r="D201" s="29"/>
      <c r="E201" s="29"/>
      <c r="G201" s="11"/>
    </row>
    <row r="202" spans="1:7" x14ac:dyDescent="0.2">
      <c r="A202" s="18" t="s">
        <v>1184</v>
      </c>
      <c r="B202" s="27">
        <v>0.37152777777777773</v>
      </c>
      <c r="C202" s="32">
        <v>0.62430555555555556</v>
      </c>
      <c r="D202" s="29"/>
      <c r="E202" s="29"/>
      <c r="G202" s="11"/>
    </row>
    <row r="203" spans="1:7" x14ac:dyDescent="0.2">
      <c r="A203" s="18" t="s">
        <v>1185</v>
      </c>
      <c r="B203" s="27">
        <v>0.33611111111111108</v>
      </c>
      <c r="C203" s="32">
        <v>0.66180555555555554</v>
      </c>
      <c r="D203" s="29"/>
      <c r="E203" s="29"/>
      <c r="G203" s="11"/>
    </row>
    <row r="204" spans="1:7" x14ac:dyDescent="0.2">
      <c r="A204" s="18" t="s">
        <v>1186</v>
      </c>
      <c r="B204" s="27">
        <v>0.37986111111111115</v>
      </c>
      <c r="C204" s="32">
        <v>0.63541666666666663</v>
      </c>
      <c r="D204" s="29"/>
      <c r="E204" s="29"/>
      <c r="G204" s="11"/>
    </row>
    <row r="205" spans="1:7" x14ac:dyDescent="0.2">
      <c r="A205" s="18" t="s">
        <v>1187</v>
      </c>
      <c r="B205" s="27">
        <v>0.41180555555555554</v>
      </c>
      <c r="C205" s="32">
        <v>0.65555555555555556</v>
      </c>
      <c r="D205" s="29"/>
      <c r="E205" s="29"/>
      <c r="G205" s="11"/>
    </row>
    <row r="206" spans="1:7" x14ac:dyDescent="0.2">
      <c r="A206" s="18" t="s">
        <v>1188</v>
      </c>
      <c r="B206" s="27">
        <v>0.39861111111111108</v>
      </c>
      <c r="C206" s="32">
        <v>0.53125</v>
      </c>
      <c r="D206" s="29"/>
      <c r="E206" s="29"/>
      <c r="G206" s="11"/>
    </row>
    <row r="207" spans="1:7" x14ac:dyDescent="0.2">
      <c r="A207" s="18" t="s">
        <v>1189</v>
      </c>
      <c r="B207" s="27">
        <v>0.37152777777777773</v>
      </c>
      <c r="C207" s="32">
        <v>0.52847222222222223</v>
      </c>
      <c r="D207" s="29"/>
      <c r="E207" s="29"/>
      <c r="G207" s="11"/>
    </row>
    <row r="208" spans="1:7" x14ac:dyDescent="0.2">
      <c r="A208" s="18" t="s">
        <v>1190</v>
      </c>
      <c r="B208" s="27">
        <v>0.35347222222222219</v>
      </c>
      <c r="C208" s="32">
        <v>0.60555555555555551</v>
      </c>
      <c r="D208" s="29"/>
      <c r="E208" s="29"/>
      <c r="G208" s="11"/>
    </row>
    <row r="209" spans="1:7" x14ac:dyDescent="0.2">
      <c r="A209" s="18" t="s">
        <v>1191</v>
      </c>
      <c r="B209" s="27">
        <v>0.36180555555555555</v>
      </c>
      <c r="C209" s="32">
        <v>0.51944444444444449</v>
      </c>
      <c r="D209" s="29"/>
      <c r="E209" s="29"/>
      <c r="G209" s="11"/>
    </row>
    <row r="210" spans="1:7" x14ac:dyDescent="0.2">
      <c r="A210" s="18" t="s">
        <v>1192</v>
      </c>
      <c r="B210" s="27">
        <v>0.39652777777777781</v>
      </c>
      <c r="C210" s="32">
        <v>0.57013888888888886</v>
      </c>
      <c r="D210" s="29"/>
      <c r="E210" s="29"/>
      <c r="G210" s="11"/>
    </row>
    <row r="211" spans="1:7" x14ac:dyDescent="0.2">
      <c r="A211" s="18" t="s">
        <v>1193</v>
      </c>
      <c r="B211" s="27">
        <v>0.39027777777777778</v>
      </c>
      <c r="C211" s="32">
        <v>0.5708333333333333</v>
      </c>
      <c r="D211" s="29"/>
      <c r="E211" s="29"/>
      <c r="G211" s="11"/>
    </row>
    <row r="212" spans="1:7" x14ac:dyDescent="0.2">
      <c r="A212" s="18" t="s">
        <v>1194</v>
      </c>
      <c r="B212" s="27">
        <v>0.40486111111111112</v>
      </c>
      <c r="C212" s="32">
        <v>0.58263888888888882</v>
      </c>
      <c r="D212" s="29"/>
      <c r="E212" s="29"/>
      <c r="G212" s="11"/>
    </row>
    <row r="213" spans="1:7" x14ac:dyDescent="0.2">
      <c r="A213" s="18" t="s">
        <v>1195</v>
      </c>
      <c r="B213" s="27">
        <v>0.37083333333333335</v>
      </c>
      <c r="C213" s="32">
        <v>0.63541666666666663</v>
      </c>
      <c r="D213" s="29"/>
      <c r="E213" s="29"/>
      <c r="G213" s="11"/>
    </row>
    <row r="214" spans="1:7" x14ac:dyDescent="0.2">
      <c r="A214" s="18" t="s">
        <v>1196</v>
      </c>
      <c r="B214" s="27">
        <v>0.37708333333333338</v>
      </c>
      <c r="C214" s="32">
        <v>0.62430555555555556</v>
      </c>
      <c r="D214" s="29"/>
      <c r="E214" s="29"/>
      <c r="G214" s="11"/>
    </row>
    <row r="215" spans="1:7" x14ac:dyDescent="0.2">
      <c r="A215" s="18" t="s">
        <v>1197</v>
      </c>
      <c r="B215" s="27">
        <v>0.35972222222222222</v>
      </c>
      <c r="C215" s="32">
        <v>0.53541666666666665</v>
      </c>
      <c r="D215" s="29"/>
      <c r="E215" s="29"/>
      <c r="G215" s="11"/>
    </row>
    <row r="216" spans="1:7" x14ac:dyDescent="0.2">
      <c r="A216" s="18" t="s">
        <v>1198</v>
      </c>
      <c r="B216" s="27">
        <v>0.36736111111111108</v>
      </c>
      <c r="C216" s="32">
        <v>0.61944444444444446</v>
      </c>
      <c r="D216" s="29"/>
      <c r="E216" s="29"/>
      <c r="G216" s="11"/>
    </row>
    <row r="217" spans="1:7" x14ac:dyDescent="0.2">
      <c r="A217" s="18" t="s">
        <v>1199</v>
      </c>
      <c r="B217" s="27">
        <v>0.36249999999999999</v>
      </c>
      <c r="C217" s="32">
        <v>0.52222222222222225</v>
      </c>
      <c r="D217" s="29"/>
      <c r="E217" s="29"/>
      <c r="G217" s="11"/>
    </row>
    <row r="218" spans="1:7" x14ac:dyDescent="0.2">
      <c r="A218" s="18" t="s">
        <v>1200</v>
      </c>
      <c r="B218" s="27">
        <v>0.40069444444444446</v>
      </c>
      <c r="C218" s="32">
        <v>0.53541666666666665</v>
      </c>
      <c r="D218" s="29"/>
      <c r="E218" s="29"/>
      <c r="G218" s="11"/>
    </row>
    <row r="219" spans="1:7" x14ac:dyDescent="0.2">
      <c r="A219" s="18" t="s">
        <v>1201</v>
      </c>
      <c r="B219" s="27">
        <v>0.39305555555555555</v>
      </c>
      <c r="C219" s="32">
        <v>0.62569444444444444</v>
      </c>
      <c r="D219" s="29"/>
      <c r="E219" s="29"/>
      <c r="G219" s="11"/>
    </row>
    <row r="220" spans="1:7" x14ac:dyDescent="0.2">
      <c r="A220" s="18" t="s">
        <v>1202</v>
      </c>
      <c r="B220" s="27">
        <v>0.38680555555555557</v>
      </c>
      <c r="C220" s="32">
        <v>0.56180555555555556</v>
      </c>
      <c r="D220" s="29"/>
      <c r="E220" s="29"/>
      <c r="G220" s="11"/>
    </row>
    <row r="221" spans="1:7" x14ac:dyDescent="0.2">
      <c r="A221" s="18" t="s">
        <v>1203</v>
      </c>
      <c r="B221" s="27">
        <v>0.35347222222222219</v>
      </c>
      <c r="C221" s="32">
        <v>0.5395833333333333</v>
      </c>
      <c r="D221" s="29"/>
      <c r="E221" s="29"/>
      <c r="G221" s="11"/>
    </row>
    <row r="222" spans="1:7" x14ac:dyDescent="0.2">
      <c r="A222" s="18" t="s">
        <v>1204</v>
      </c>
      <c r="B222" s="27">
        <v>0.34930555555555554</v>
      </c>
      <c r="C222" s="32">
        <v>0.53888888888888886</v>
      </c>
      <c r="D222" s="29"/>
      <c r="E222" s="29"/>
      <c r="G222" s="11"/>
    </row>
    <row r="223" spans="1:7" x14ac:dyDescent="0.2">
      <c r="A223" s="18" t="s">
        <v>1205</v>
      </c>
      <c r="B223" s="27">
        <v>0.36874999999999997</v>
      </c>
      <c r="C223" s="32">
        <v>0.54027777777777775</v>
      </c>
      <c r="D223" s="29"/>
      <c r="E223" s="29"/>
      <c r="G223" s="11"/>
    </row>
    <row r="224" spans="1:7" x14ac:dyDescent="0.2">
      <c r="A224" s="18" t="s">
        <v>1206</v>
      </c>
      <c r="B224" s="27">
        <v>0.34097222222222223</v>
      </c>
      <c r="C224" s="32">
        <v>0.56041666666666667</v>
      </c>
      <c r="D224" s="29"/>
      <c r="E224" s="29"/>
      <c r="G224" s="11"/>
    </row>
    <row r="225" spans="1:7" x14ac:dyDescent="0.2">
      <c r="A225" s="18" t="s">
        <v>1207</v>
      </c>
      <c r="B225" s="27">
        <v>0.41597222222222219</v>
      </c>
      <c r="C225" s="32">
        <v>0.59722222222222221</v>
      </c>
      <c r="D225" s="29"/>
      <c r="E225" s="29"/>
      <c r="G225" s="11"/>
    </row>
    <row r="226" spans="1:7" x14ac:dyDescent="0.2">
      <c r="A226" s="18" t="s">
        <v>1208</v>
      </c>
      <c r="B226" s="27">
        <v>0.3659722222222222</v>
      </c>
      <c r="C226" s="32">
        <v>0.51180555555555551</v>
      </c>
      <c r="D226" s="29"/>
      <c r="E226" s="29"/>
      <c r="G226" s="11"/>
    </row>
    <row r="227" spans="1:7" x14ac:dyDescent="0.2">
      <c r="A227" s="18" t="s">
        <v>1209</v>
      </c>
      <c r="B227" s="27">
        <v>0.40277777777777773</v>
      </c>
      <c r="C227" s="32">
        <v>0.57430555555555551</v>
      </c>
      <c r="D227" s="29"/>
      <c r="E227" s="29"/>
      <c r="G227" s="11"/>
    </row>
    <row r="228" spans="1:7" x14ac:dyDescent="0.2">
      <c r="A228" s="18" t="s">
        <v>1210</v>
      </c>
      <c r="B228" s="27">
        <v>0.41250000000000003</v>
      </c>
      <c r="C228" s="32">
        <v>0.6020833333333333</v>
      </c>
      <c r="D228" s="29"/>
      <c r="E228" s="29"/>
      <c r="G228" s="11"/>
    </row>
    <row r="229" spans="1:7" x14ac:dyDescent="0.2">
      <c r="A229" s="18" t="s">
        <v>1211</v>
      </c>
      <c r="B229" s="27">
        <v>0.35833333333333334</v>
      </c>
      <c r="C229" s="32">
        <v>0.6020833333333333</v>
      </c>
      <c r="D229" s="29"/>
      <c r="E229" s="29"/>
      <c r="G229" s="11"/>
    </row>
    <row r="230" spans="1:7" x14ac:dyDescent="0.2">
      <c r="A230" s="18" t="s">
        <v>1212</v>
      </c>
      <c r="B230" s="27">
        <v>0.34375</v>
      </c>
      <c r="C230" s="32">
        <v>0.63055555555555554</v>
      </c>
      <c r="D230" s="29"/>
      <c r="E230" s="29"/>
      <c r="G230" s="11"/>
    </row>
    <row r="231" spans="1:7" x14ac:dyDescent="0.2">
      <c r="A231" s="18" t="s">
        <v>1213</v>
      </c>
      <c r="B231" s="27">
        <v>0.35416666666666669</v>
      </c>
      <c r="C231" s="32">
        <v>0.50277777777777777</v>
      </c>
      <c r="D231" s="29"/>
      <c r="E231" s="29"/>
      <c r="G231" s="11"/>
    </row>
    <row r="232" spans="1:7" x14ac:dyDescent="0.2">
      <c r="A232" s="18" t="s">
        <v>1214</v>
      </c>
      <c r="B232" s="27">
        <v>0.4152777777777778</v>
      </c>
      <c r="C232" s="32">
        <v>0.50624999999999998</v>
      </c>
      <c r="D232" s="29"/>
      <c r="E232" s="29"/>
      <c r="G232" s="11"/>
    </row>
    <row r="233" spans="1:7" x14ac:dyDescent="0.2">
      <c r="A233" s="18" t="s">
        <v>1215</v>
      </c>
      <c r="B233" s="27">
        <v>0.40347222222222223</v>
      </c>
      <c r="C233" s="32">
        <v>0.64236111111111105</v>
      </c>
      <c r="D233" s="29"/>
      <c r="E233" s="29"/>
      <c r="G233" s="11"/>
    </row>
    <row r="234" spans="1:7" x14ac:dyDescent="0.2">
      <c r="A234" s="18" t="s">
        <v>1216</v>
      </c>
      <c r="B234" s="27">
        <v>0.39930555555555558</v>
      </c>
      <c r="C234" s="32">
        <v>0.57430555555555551</v>
      </c>
      <c r="D234" s="29"/>
      <c r="E234" s="29"/>
      <c r="G234" s="11"/>
    </row>
    <row r="235" spans="1:7" x14ac:dyDescent="0.2">
      <c r="A235" s="18" t="s">
        <v>1217</v>
      </c>
      <c r="B235" s="27">
        <v>0.41041666666666665</v>
      </c>
      <c r="C235" s="32">
        <v>0.54652777777777783</v>
      </c>
      <c r="D235" s="29"/>
      <c r="E235" s="29"/>
      <c r="G235" s="11"/>
    </row>
    <row r="236" spans="1:7" x14ac:dyDescent="0.2">
      <c r="A236" s="18" t="s">
        <v>1218</v>
      </c>
      <c r="B236" s="27">
        <v>0.38541666666666669</v>
      </c>
      <c r="C236" s="32">
        <v>0.61249999999999993</v>
      </c>
      <c r="D236" s="29"/>
      <c r="E236" s="29"/>
      <c r="G236" s="11"/>
    </row>
    <row r="237" spans="1:7" x14ac:dyDescent="0.2">
      <c r="A237" s="18" t="s">
        <v>1219</v>
      </c>
      <c r="B237" s="27">
        <v>0.41180555555555554</v>
      </c>
      <c r="C237" s="32">
        <v>0.52500000000000002</v>
      </c>
      <c r="D237" s="29"/>
      <c r="E237" s="29"/>
      <c r="G237" s="11"/>
    </row>
    <row r="238" spans="1:7" x14ac:dyDescent="0.2">
      <c r="A238" s="18" t="s">
        <v>1220</v>
      </c>
      <c r="B238" s="27">
        <v>0.35902777777777778</v>
      </c>
      <c r="C238" s="32">
        <v>0.50972222222222219</v>
      </c>
      <c r="D238" s="29"/>
      <c r="E238" s="29"/>
      <c r="G238" s="11"/>
    </row>
    <row r="239" spans="1:7" x14ac:dyDescent="0.2">
      <c r="A239" s="18" t="s">
        <v>1221</v>
      </c>
      <c r="B239" s="27">
        <v>0.34375</v>
      </c>
      <c r="C239" s="32">
        <v>0.53819444444444442</v>
      </c>
      <c r="D239" s="29"/>
      <c r="E239" s="29"/>
      <c r="G239" s="11"/>
    </row>
    <row r="240" spans="1:7" x14ac:dyDescent="0.2">
      <c r="A240" s="18" t="s">
        <v>1222</v>
      </c>
      <c r="B240" s="27">
        <v>0.36874999999999997</v>
      </c>
      <c r="C240" s="32">
        <v>0.62291666666666667</v>
      </c>
      <c r="D240" s="29"/>
      <c r="E240" s="29"/>
      <c r="G240" s="11"/>
    </row>
    <row r="241" spans="1:7" x14ac:dyDescent="0.2">
      <c r="A241" s="18" t="s">
        <v>1223</v>
      </c>
      <c r="B241" s="27">
        <v>0.3444444444444445</v>
      </c>
      <c r="C241" s="32">
        <v>0.56527777777777777</v>
      </c>
      <c r="D241" s="29"/>
      <c r="E241" s="29"/>
      <c r="G241" s="11"/>
    </row>
    <row r="242" spans="1:7" x14ac:dyDescent="0.2">
      <c r="A242" s="18" t="s">
        <v>1224</v>
      </c>
      <c r="B242" s="27">
        <v>0.36319444444444443</v>
      </c>
      <c r="C242" s="32">
        <v>0.53125</v>
      </c>
      <c r="D242" s="29"/>
      <c r="E242" s="29"/>
      <c r="G242" s="11"/>
    </row>
    <row r="243" spans="1:7" x14ac:dyDescent="0.2">
      <c r="A243" s="18" t="s">
        <v>1225</v>
      </c>
      <c r="B243" s="27">
        <v>0.34236111111111112</v>
      </c>
      <c r="C243" s="32">
        <v>0.52777777777777779</v>
      </c>
      <c r="D243" s="29"/>
      <c r="E243" s="29"/>
      <c r="G243" s="11"/>
    </row>
    <row r="244" spans="1:7" x14ac:dyDescent="0.2">
      <c r="A244" s="18" t="s">
        <v>1226</v>
      </c>
      <c r="B244" s="27">
        <v>0.37361111111111112</v>
      </c>
      <c r="C244" s="32">
        <v>0.60069444444444442</v>
      </c>
      <c r="D244" s="29"/>
      <c r="E244" s="29"/>
      <c r="G244" s="11"/>
    </row>
    <row r="245" spans="1:7" x14ac:dyDescent="0.2">
      <c r="A245" s="18" t="s">
        <v>1227</v>
      </c>
      <c r="B245" s="27">
        <v>0.35833333333333334</v>
      </c>
      <c r="C245" s="32">
        <v>0.66180555555555554</v>
      </c>
      <c r="D245" s="29"/>
      <c r="E245" s="29"/>
      <c r="G245" s="11"/>
    </row>
    <row r="246" spans="1:7" x14ac:dyDescent="0.2">
      <c r="A246" s="18" t="s">
        <v>1228</v>
      </c>
      <c r="B246" s="27">
        <v>0.35902777777777778</v>
      </c>
      <c r="C246" s="32">
        <v>0.54583333333333328</v>
      </c>
      <c r="D246" s="29"/>
      <c r="E246" s="29"/>
      <c r="G246" s="11"/>
    </row>
    <row r="247" spans="1:7" x14ac:dyDescent="0.2">
      <c r="A247" s="18" t="s">
        <v>1229</v>
      </c>
      <c r="B247" s="27">
        <v>0.35833333333333334</v>
      </c>
      <c r="C247" s="32">
        <v>0.58750000000000002</v>
      </c>
      <c r="D247" s="29"/>
      <c r="E247" s="29"/>
      <c r="G247" s="11"/>
    </row>
    <row r="248" spans="1:7" x14ac:dyDescent="0.2">
      <c r="A248" s="18" t="s">
        <v>1230</v>
      </c>
      <c r="B248" s="27">
        <v>0.35138888888888892</v>
      </c>
      <c r="C248" s="32">
        <v>0.61875000000000002</v>
      </c>
      <c r="D248" s="29"/>
      <c r="E248" s="29"/>
      <c r="G248" s="11"/>
    </row>
    <row r="249" spans="1:7" x14ac:dyDescent="0.2">
      <c r="A249" s="18" t="s">
        <v>736</v>
      </c>
      <c r="B249" s="27">
        <v>0.38611111111111113</v>
      </c>
      <c r="C249" s="32">
        <v>0.65902777777777777</v>
      </c>
      <c r="D249" s="29"/>
      <c r="E249" s="29"/>
      <c r="G249" s="11"/>
    </row>
    <row r="250" spans="1:7" x14ac:dyDescent="0.2">
      <c r="A250" s="18" t="s">
        <v>737</v>
      </c>
      <c r="B250" s="27">
        <v>0.41597222222222219</v>
      </c>
      <c r="C250" s="32">
        <v>0.57708333333333328</v>
      </c>
      <c r="D250" s="29"/>
      <c r="E250" s="29"/>
      <c r="G250" s="11"/>
    </row>
    <row r="251" spans="1:7" x14ac:dyDescent="0.2">
      <c r="A251" s="18" t="s">
        <v>738</v>
      </c>
      <c r="B251" s="27">
        <v>0.36874999999999997</v>
      </c>
      <c r="C251" s="32">
        <v>0.59444444444444444</v>
      </c>
      <c r="D251" s="29"/>
      <c r="E251" s="29"/>
      <c r="G251" s="11"/>
    </row>
    <row r="252" spans="1:7" x14ac:dyDescent="0.2">
      <c r="A252" s="18" t="s">
        <v>739</v>
      </c>
      <c r="B252" s="27">
        <v>0.39652777777777781</v>
      </c>
      <c r="C252" s="32">
        <v>0.55625000000000002</v>
      </c>
      <c r="D252" s="29"/>
      <c r="E252" s="29"/>
      <c r="G252" s="11"/>
    </row>
    <row r="253" spans="1:7" x14ac:dyDescent="0.2">
      <c r="A253" s="18" t="s">
        <v>740</v>
      </c>
      <c r="B253" s="27">
        <v>0.36249999999999999</v>
      </c>
      <c r="C253" s="32">
        <v>0.59791666666666665</v>
      </c>
      <c r="D253" s="29"/>
      <c r="E253" s="29"/>
      <c r="G253" s="11"/>
    </row>
    <row r="254" spans="1:7" x14ac:dyDescent="0.2">
      <c r="A254" s="18" t="s">
        <v>741</v>
      </c>
      <c r="B254" s="27">
        <v>0.37083333333333335</v>
      </c>
      <c r="C254" s="32">
        <v>0.53055555555555556</v>
      </c>
      <c r="D254" s="29"/>
      <c r="E254" s="29"/>
      <c r="G254" s="11"/>
    </row>
    <row r="255" spans="1:7" x14ac:dyDescent="0.2">
      <c r="A255" s="18" t="s">
        <v>742</v>
      </c>
      <c r="B255" s="27">
        <v>0.34027777777777773</v>
      </c>
      <c r="C255" s="32">
        <v>0.61041666666666672</v>
      </c>
      <c r="D255" s="29"/>
      <c r="E255" s="29"/>
      <c r="G255" s="11"/>
    </row>
    <row r="256" spans="1:7" x14ac:dyDescent="0.2">
      <c r="A256" s="18" t="s">
        <v>743</v>
      </c>
      <c r="B256" s="27">
        <v>0.41250000000000003</v>
      </c>
      <c r="C256" s="32">
        <v>0.59930555555555554</v>
      </c>
      <c r="D256" s="29"/>
      <c r="E256" s="29"/>
      <c r="G256" s="11"/>
    </row>
    <row r="257" spans="1:7" x14ac:dyDescent="0.2">
      <c r="A257" s="18" t="s">
        <v>744</v>
      </c>
      <c r="B257" s="27">
        <v>0.39305555555555555</v>
      </c>
      <c r="C257" s="32">
        <v>0.56736111111111109</v>
      </c>
      <c r="D257" s="29"/>
      <c r="E257" s="29"/>
      <c r="G257" s="11"/>
    </row>
    <row r="258" spans="1:7" x14ac:dyDescent="0.2">
      <c r="A258" s="18" t="s">
        <v>745</v>
      </c>
      <c r="B258" s="27">
        <v>0.35555555555555557</v>
      </c>
      <c r="C258" s="32">
        <v>0.6381944444444444</v>
      </c>
      <c r="D258" s="29"/>
      <c r="E258" s="29"/>
      <c r="G258" s="11"/>
    </row>
    <row r="259" spans="1:7" x14ac:dyDescent="0.2">
      <c r="A259" s="18" t="s">
        <v>746</v>
      </c>
      <c r="B259" s="27">
        <v>0.40416666666666662</v>
      </c>
      <c r="C259" s="32">
        <v>0.54305555555555551</v>
      </c>
      <c r="D259" s="29"/>
      <c r="E259" s="29"/>
      <c r="G259" s="11"/>
    </row>
    <row r="260" spans="1:7" x14ac:dyDescent="0.2">
      <c r="A260" s="18" t="s">
        <v>747</v>
      </c>
      <c r="B260" s="27">
        <v>0.39166666666666666</v>
      </c>
      <c r="C260" s="32">
        <v>0.57777777777777783</v>
      </c>
      <c r="D260" s="29"/>
      <c r="E260" s="29"/>
      <c r="G260" s="11"/>
    </row>
    <row r="261" spans="1:7" x14ac:dyDescent="0.2">
      <c r="A261" s="18" t="s">
        <v>748</v>
      </c>
      <c r="B261" s="27">
        <v>0.3347222222222222</v>
      </c>
      <c r="C261" s="32">
        <v>0.55833333333333335</v>
      </c>
      <c r="D261" s="29"/>
      <c r="E261" s="29"/>
      <c r="G261" s="11"/>
    </row>
    <row r="262" spans="1:7" x14ac:dyDescent="0.2">
      <c r="A262" s="18" t="s">
        <v>749</v>
      </c>
      <c r="B262" s="27">
        <v>0.33958333333333335</v>
      </c>
      <c r="C262" s="32">
        <v>0.56597222222222221</v>
      </c>
      <c r="D262" s="29"/>
      <c r="E262" s="29"/>
      <c r="G262" s="11"/>
    </row>
    <row r="263" spans="1:7" x14ac:dyDescent="0.2">
      <c r="A263" s="18" t="s">
        <v>750</v>
      </c>
      <c r="B263" s="27">
        <v>0.35000000000000003</v>
      </c>
      <c r="C263" s="32">
        <v>0.62986111111111109</v>
      </c>
      <c r="D263" s="29"/>
      <c r="E263" s="29"/>
      <c r="G263" s="11"/>
    </row>
    <row r="264" spans="1:7" x14ac:dyDescent="0.2">
      <c r="A264" s="18" t="s">
        <v>751</v>
      </c>
      <c r="B264" s="27">
        <v>0.33611111111111108</v>
      </c>
      <c r="C264" s="32">
        <v>0.59305555555555556</v>
      </c>
      <c r="D264" s="29"/>
      <c r="E264" s="29"/>
      <c r="G264" s="11"/>
    </row>
    <row r="265" spans="1:7" x14ac:dyDescent="0.2">
      <c r="A265" s="18" t="s">
        <v>752</v>
      </c>
      <c r="B265" s="27">
        <v>0.40902777777777777</v>
      </c>
      <c r="C265" s="32">
        <v>0.61388888888888882</v>
      </c>
      <c r="D265" s="29"/>
      <c r="E265" s="29"/>
      <c r="G265" s="11"/>
    </row>
    <row r="266" spans="1:7" x14ac:dyDescent="0.2">
      <c r="A266" s="18" t="s">
        <v>753</v>
      </c>
      <c r="B266" s="27">
        <v>0.39027777777777778</v>
      </c>
      <c r="C266" s="32">
        <v>0.62986111111111109</v>
      </c>
      <c r="D266" s="29"/>
      <c r="E266" s="29"/>
      <c r="G266" s="11"/>
    </row>
    <row r="267" spans="1:7" x14ac:dyDescent="0.2">
      <c r="A267" s="18" t="s">
        <v>754</v>
      </c>
      <c r="B267" s="27">
        <v>0.39930555555555558</v>
      </c>
      <c r="C267" s="32">
        <v>0.50069444444444444</v>
      </c>
      <c r="D267" s="29"/>
      <c r="E267" s="29"/>
      <c r="G267" s="11"/>
    </row>
    <row r="268" spans="1:7" x14ac:dyDescent="0.2">
      <c r="A268" s="18" t="s">
        <v>755</v>
      </c>
      <c r="B268" s="27">
        <v>0.35972222222222222</v>
      </c>
      <c r="C268" s="32">
        <v>0.625</v>
      </c>
      <c r="D268" s="29"/>
      <c r="E268" s="29"/>
      <c r="G268" s="11"/>
    </row>
    <row r="269" spans="1:7" x14ac:dyDescent="0.2">
      <c r="A269" s="18" t="s">
        <v>756</v>
      </c>
      <c r="B269" s="27">
        <v>0.39861111111111108</v>
      </c>
      <c r="C269" s="32">
        <v>0.57500000000000007</v>
      </c>
      <c r="D269" s="29"/>
      <c r="E269" s="29"/>
      <c r="G269" s="11"/>
    </row>
    <row r="270" spans="1:7" x14ac:dyDescent="0.2">
      <c r="A270" s="18" t="s">
        <v>757</v>
      </c>
      <c r="B270" s="27">
        <v>0.3444444444444445</v>
      </c>
      <c r="C270" s="32">
        <v>0.6645833333333333</v>
      </c>
      <c r="D270" s="29"/>
      <c r="E270" s="29"/>
      <c r="G270" s="11"/>
    </row>
    <row r="271" spans="1:7" x14ac:dyDescent="0.2">
      <c r="A271" s="18" t="s">
        <v>758</v>
      </c>
      <c r="B271" s="27">
        <v>0.37013888888888885</v>
      </c>
      <c r="C271" s="32">
        <v>0.6020833333333333</v>
      </c>
      <c r="D271" s="29"/>
      <c r="E271" s="29"/>
      <c r="G271" s="11"/>
    </row>
    <row r="272" spans="1:7" x14ac:dyDescent="0.2">
      <c r="A272" s="18" t="s">
        <v>759</v>
      </c>
      <c r="B272" s="27">
        <v>0.40069444444444446</v>
      </c>
      <c r="C272" s="32">
        <v>0.5229166666666667</v>
      </c>
      <c r="D272" s="29"/>
      <c r="E272" s="29"/>
      <c r="G272" s="11"/>
    </row>
    <row r="273" spans="1:7" x14ac:dyDescent="0.2">
      <c r="A273" s="18" t="s">
        <v>760</v>
      </c>
      <c r="B273" s="27">
        <v>0.38055555555555554</v>
      </c>
      <c r="C273" s="32">
        <v>0.52916666666666667</v>
      </c>
      <c r="D273" s="29"/>
      <c r="E273" s="29"/>
      <c r="G273" s="11"/>
    </row>
    <row r="274" spans="1:7" x14ac:dyDescent="0.2">
      <c r="A274" s="18" t="s">
        <v>761</v>
      </c>
      <c r="B274" s="27">
        <v>0.3576388888888889</v>
      </c>
      <c r="C274" s="32">
        <v>0.56041666666666667</v>
      </c>
      <c r="D274" s="29"/>
      <c r="E274" s="29"/>
      <c r="G274" s="11"/>
    </row>
    <row r="275" spans="1:7" x14ac:dyDescent="0.2">
      <c r="A275" s="18" t="s">
        <v>762</v>
      </c>
      <c r="B275" s="27">
        <v>0.34027777777777773</v>
      </c>
      <c r="C275" s="32">
        <v>0.59930555555555554</v>
      </c>
      <c r="D275" s="29"/>
      <c r="E275" s="29"/>
      <c r="G275" s="11"/>
    </row>
    <row r="276" spans="1:7" x14ac:dyDescent="0.2">
      <c r="A276" s="18" t="s">
        <v>763</v>
      </c>
      <c r="B276" s="27">
        <v>0.38541666666666669</v>
      </c>
      <c r="C276" s="32">
        <v>0.63541666666666663</v>
      </c>
      <c r="D276" s="29"/>
      <c r="E276" s="29"/>
      <c r="G276" s="11"/>
    </row>
    <row r="277" spans="1:7" x14ac:dyDescent="0.2">
      <c r="A277" s="18" t="s">
        <v>764</v>
      </c>
      <c r="B277" s="27">
        <v>0.35972222222222222</v>
      </c>
      <c r="C277" s="32">
        <v>0.53125</v>
      </c>
      <c r="D277" s="29"/>
      <c r="E277" s="29"/>
      <c r="G277" s="11"/>
    </row>
    <row r="278" spans="1:7" x14ac:dyDescent="0.2">
      <c r="A278" s="18" t="s">
        <v>765</v>
      </c>
      <c r="B278" s="27">
        <v>0.4069444444444445</v>
      </c>
      <c r="C278" s="32">
        <v>0.66111111111111109</v>
      </c>
      <c r="D278" s="29"/>
      <c r="E278" s="29"/>
      <c r="G278" s="11"/>
    </row>
    <row r="279" spans="1:7" x14ac:dyDescent="0.2">
      <c r="A279" s="18" t="s">
        <v>766</v>
      </c>
      <c r="B279" s="27">
        <v>0.375</v>
      </c>
      <c r="C279" s="32">
        <v>0.57916666666666672</v>
      </c>
      <c r="D279" s="29"/>
      <c r="E279" s="29"/>
      <c r="G279" s="11"/>
    </row>
    <row r="280" spans="1:7" x14ac:dyDescent="0.2">
      <c r="A280" s="18" t="s">
        <v>767</v>
      </c>
      <c r="B280" s="27">
        <v>0.38611111111111113</v>
      </c>
      <c r="C280" s="32">
        <v>0.62152777777777779</v>
      </c>
      <c r="D280" s="29"/>
      <c r="E280" s="29"/>
      <c r="G280" s="11"/>
    </row>
    <row r="281" spans="1:7" x14ac:dyDescent="0.2">
      <c r="A281" s="18" t="s">
        <v>768</v>
      </c>
      <c r="B281" s="27">
        <v>0.36458333333333331</v>
      </c>
      <c r="C281" s="32">
        <v>0.56666666666666665</v>
      </c>
      <c r="D281" s="29"/>
      <c r="E281" s="29"/>
      <c r="G281" s="11"/>
    </row>
    <row r="282" spans="1:7" x14ac:dyDescent="0.2">
      <c r="A282" s="18" t="s">
        <v>769</v>
      </c>
      <c r="B282" s="27">
        <v>0.3979166666666667</v>
      </c>
      <c r="C282" s="32">
        <v>0.55069444444444449</v>
      </c>
      <c r="D282" s="29"/>
      <c r="E282" s="29"/>
      <c r="G282" s="11"/>
    </row>
    <row r="283" spans="1:7" x14ac:dyDescent="0.2">
      <c r="A283" s="18" t="s">
        <v>770</v>
      </c>
      <c r="B283" s="27">
        <v>0.3576388888888889</v>
      </c>
      <c r="C283" s="32">
        <v>0.52430555555555558</v>
      </c>
      <c r="D283" s="29"/>
      <c r="E283" s="29"/>
      <c r="G283" s="11"/>
    </row>
    <row r="284" spans="1:7" x14ac:dyDescent="0.2">
      <c r="A284" s="18" t="s">
        <v>771</v>
      </c>
      <c r="B284" s="27">
        <v>0.36180555555555555</v>
      </c>
      <c r="C284" s="32">
        <v>0.55555555555555558</v>
      </c>
      <c r="D284" s="29"/>
      <c r="E284" s="29"/>
      <c r="G284" s="11"/>
    </row>
    <row r="285" spans="1:7" x14ac:dyDescent="0.2">
      <c r="A285" s="18" t="s">
        <v>772</v>
      </c>
      <c r="B285" s="27">
        <v>0.35972222222222222</v>
      </c>
      <c r="C285" s="32">
        <v>0.52847222222222223</v>
      </c>
      <c r="D285" s="29"/>
      <c r="E285" s="29"/>
      <c r="G285" s="11"/>
    </row>
    <row r="286" spans="1:7" x14ac:dyDescent="0.2">
      <c r="A286" s="18" t="s">
        <v>773</v>
      </c>
      <c r="B286" s="27">
        <v>0.3756944444444445</v>
      </c>
      <c r="C286" s="32">
        <v>0.56944444444444442</v>
      </c>
      <c r="D286" s="29"/>
      <c r="E286" s="29"/>
      <c r="G286" s="11"/>
    </row>
    <row r="287" spans="1:7" x14ac:dyDescent="0.2">
      <c r="A287" s="18" t="s">
        <v>774</v>
      </c>
      <c r="B287" s="27">
        <v>0.33888888888888885</v>
      </c>
      <c r="C287" s="32">
        <v>0.63124999999999998</v>
      </c>
      <c r="D287" s="29"/>
      <c r="E287" s="29"/>
      <c r="G287" s="11"/>
    </row>
    <row r="288" spans="1:7" x14ac:dyDescent="0.2">
      <c r="A288" s="18" t="s">
        <v>775</v>
      </c>
      <c r="B288" s="27">
        <v>0.34861111111111115</v>
      </c>
      <c r="C288" s="32">
        <v>0.63611111111111118</v>
      </c>
      <c r="D288" s="29"/>
      <c r="E288" s="29"/>
      <c r="G288" s="11"/>
    </row>
    <row r="289" spans="1:7" x14ac:dyDescent="0.2">
      <c r="A289" s="18" t="s">
        <v>776</v>
      </c>
      <c r="B289" s="27">
        <v>0.38194444444444442</v>
      </c>
      <c r="C289" s="32">
        <v>0.5854166666666667</v>
      </c>
      <c r="D289" s="29"/>
      <c r="E289" s="29"/>
      <c r="G289" s="11"/>
    </row>
    <row r="290" spans="1:7" x14ac:dyDescent="0.2">
      <c r="A290" s="18" t="s">
        <v>777</v>
      </c>
      <c r="B290" s="27">
        <v>0.34513888888888888</v>
      </c>
      <c r="C290" s="32">
        <v>0.63194444444444442</v>
      </c>
      <c r="D290" s="29"/>
      <c r="E290" s="29"/>
      <c r="G290" s="11"/>
    </row>
    <row r="291" spans="1:7" x14ac:dyDescent="0.2">
      <c r="A291" s="18" t="s">
        <v>778</v>
      </c>
      <c r="B291" s="27">
        <v>0.36527777777777781</v>
      </c>
      <c r="C291" s="32">
        <v>0.63402777777777775</v>
      </c>
      <c r="D291" s="29"/>
      <c r="E291" s="29"/>
      <c r="G291" s="11"/>
    </row>
    <row r="292" spans="1:7" x14ac:dyDescent="0.2">
      <c r="A292" s="18" t="s">
        <v>779</v>
      </c>
      <c r="B292" s="27">
        <v>0.40486111111111112</v>
      </c>
      <c r="C292" s="32">
        <v>0.62361111111111112</v>
      </c>
      <c r="D292" s="29"/>
      <c r="E292" s="29"/>
      <c r="G292" s="11"/>
    </row>
    <row r="293" spans="1:7" x14ac:dyDescent="0.2">
      <c r="A293" s="18" t="s">
        <v>780</v>
      </c>
      <c r="B293" s="27">
        <v>0.35069444444444442</v>
      </c>
      <c r="C293" s="32">
        <v>0.60833333333333328</v>
      </c>
      <c r="D293" s="29"/>
      <c r="E293" s="29"/>
      <c r="G293" s="11"/>
    </row>
    <row r="294" spans="1:7" x14ac:dyDescent="0.2">
      <c r="A294" s="18" t="s">
        <v>781</v>
      </c>
      <c r="B294" s="27">
        <v>0.41111111111111115</v>
      </c>
      <c r="C294" s="32">
        <v>0.60763888888888895</v>
      </c>
      <c r="D294" s="29"/>
      <c r="E294" s="29"/>
      <c r="G294" s="11"/>
    </row>
    <row r="295" spans="1:7" x14ac:dyDescent="0.2">
      <c r="A295" s="18" t="s">
        <v>782</v>
      </c>
      <c r="B295" s="27">
        <v>0.39097222222222222</v>
      </c>
      <c r="C295" s="32">
        <v>0.54305555555555551</v>
      </c>
      <c r="D295" s="29"/>
      <c r="E295" s="29"/>
      <c r="G295" s="11"/>
    </row>
    <row r="296" spans="1:7" x14ac:dyDescent="0.2">
      <c r="A296" s="18" t="s">
        <v>783</v>
      </c>
      <c r="B296" s="27">
        <v>0.40277777777777773</v>
      </c>
      <c r="C296" s="32">
        <v>0.59375</v>
      </c>
      <c r="D296" s="29"/>
      <c r="E296" s="29"/>
      <c r="G296" s="11"/>
    </row>
    <row r="297" spans="1:7" x14ac:dyDescent="0.2">
      <c r="A297" s="18" t="s">
        <v>784</v>
      </c>
      <c r="B297" s="27">
        <v>0.3520833333333333</v>
      </c>
      <c r="C297" s="32">
        <v>0.52152777777777781</v>
      </c>
      <c r="D297" s="29"/>
      <c r="E297" s="29"/>
      <c r="G297" s="11"/>
    </row>
    <row r="298" spans="1:7" x14ac:dyDescent="0.2">
      <c r="A298" s="18" t="s">
        <v>785</v>
      </c>
      <c r="B298" s="27">
        <v>0.39861111111111108</v>
      </c>
      <c r="C298" s="32">
        <v>0.60763888888888895</v>
      </c>
      <c r="D298" s="29"/>
      <c r="E298" s="29"/>
      <c r="G298" s="11"/>
    </row>
    <row r="299" spans="1:7" x14ac:dyDescent="0.2">
      <c r="A299" s="18" t="s">
        <v>786</v>
      </c>
      <c r="B299" s="27">
        <v>0.4069444444444445</v>
      </c>
      <c r="C299" s="32">
        <v>0.6479166666666667</v>
      </c>
      <c r="D299" s="29"/>
      <c r="E299" s="29"/>
      <c r="G299" s="11"/>
    </row>
    <row r="300" spans="1:7" x14ac:dyDescent="0.2">
      <c r="A300" s="18" t="s">
        <v>787</v>
      </c>
      <c r="B300" s="27">
        <v>0.3743055555555555</v>
      </c>
      <c r="C300" s="32">
        <v>0.5625</v>
      </c>
      <c r="D300" s="29"/>
      <c r="E300" s="29"/>
      <c r="G300" s="11"/>
    </row>
    <row r="301" spans="1:7" x14ac:dyDescent="0.2">
      <c r="A301" s="18" t="s">
        <v>788</v>
      </c>
      <c r="B301" s="27">
        <v>0.36041666666666666</v>
      </c>
      <c r="C301" s="32">
        <v>0.63611111111111118</v>
      </c>
      <c r="D301" s="29"/>
      <c r="E301" s="29"/>
      <c r="G301" s="11"/>
    </row>
    <row r="302" spans="1:7" x14ac:dyDescent="0.2">
      <c r="A302" s="18" t="s">
        <v>789</v>
      </c>
      <c r="B302" s="27">
        <v>0.40347222222222223</v>
      </c>
      <c r="C302" s="32">
        <v>0.59097222222222223</v>
      </c>
      <c r="D302" s="29"/>
      <c r="E302" s="29"/>
      <c r="G302" s="11"/>
    </row>
    <row r="303" spans="1:7" x14ac:dyDescent="0.2">
      <c r="A303" s="18" t="s">
        <v>790</v>
      </c>
      <c r="B303" s="27">
        <v>0.36319444444444443</v>
      </c>
      <c r="C303" s="32">
        <v>0.58819444444444446</v>
      </c>
      <c r="D303" s="29"/>
      <c r="E303" s="29"/>
      <c r="G303" s="11"/>
    </row>
    <row r="304" spans="1:7" x14ac:dyDescent="0.2">
      <c r="A304" s="18" t="s">
        <v>791</v>
      </c>
      <c r="B304" s="27">
        <v>0.34166666666666662</v>
      </c>
      <c r="C304" s="32">
        <v>0.54305555555555551</v>
      </c>
      <c r="D304" s="29"/>
      <c r="E304" s="29"/>
      <c r="G304" s="11"/>
    </row>
    <row r="305" spans="1:7" x14ac:dyDescent="0.2">
      <c r="A305" s="18" t="s">
        <v>792</v>
      </c>
      <c r="B305" s="27">
        <v>0.3756944444444445</v>
      </c>
      <c r="C305" s="32">
        <v>0.5756944444444444</v>
      </c>
      <c r="D305" s="29"/>
      <c r="E305" s="29"/>
      <c r="G305" s="11"/>
    </row>
    <row r="306" spans="1:7" x14ac:dyDescent="0.2">
      <c r="A306" s="18" t="s">
        <v>793</v>
      </c>
      <c r="B306" s="27">
        <v>0.39861111111111108</v>
      </c>
      <c r="C306" s="32">
        <v>0.58819444444444446</v>
      </c>
      <c r="D306" s="29"/>
      <c r="E306" s="29"/>
      <c r="G306" s="11"/>
    </row>
    <row r="307" spans="1:7" x14ac:dyDescent="0.2">
      <c r="A307" s="18" t="s">
        <v>794</v>
      </c>
      <c r="B307" s="27">
        <v>0.40625</v>
      </c>
      <c r="C307" s="32">
        <v>0.64027777777777783</v>
      </c>
      <c r="D307" s="29"/>
      <c r="E307" s="29"/>
      <c r="G307" s="11"/>
    </row>
    <row r="308" spans="1:7" x14ac:dyDescent="0.2">
      <c r="A308" s="18" t="s">
        <v>795</v>
      </c>
      <c r="B308" s="27">
        <v>0.38055555555555554</v>
      </c>
      <c r="C308" s="32">
        <v>0.5541666666666667</v>
      </c>
      <c r="D308" s="29"/>
      <c r="E308" s="29"/>
      <c r="G308" s="11"/>
    </row>
    <row r="309" spans="1:7" x14ac:dyDescent="0.2">
      <c r="A309" s="18" t="s">
        <v>796</v>
      </c>
      <c r="B309" s="27">
        <v>0.37013888888888885</v>
      </c>
      <c r="C309" s="32">
        <v>0.63263888888888886</v>
      </c>
      <c r="D309" s="29"/>
      <c r="E309" s="29"/>
      <c r="G309" s="11"/>
    </row>
    <row r="310" spans="1:7" x14ac:dyDescent="0.2">
      <c r="A310" s="18" t="s">
        <v>797</v>
      </c>
      <c r="B310" s="27">
        <v>0.375</v>
      </c>
      <c r="C310" s="32">
        <v>0.61319444444444449</v>
      </c>
      <c r="D310" s="29"/>
      <c r="E310" s="29"/>
      <c r="G310" s="11"/>
    </row>
    <row r="311" spans="1:7" x14ac:dyDescent="0.2">
      <c r="A311" s="18" t="s">
        <v>798</v>
      </c>
      <c r="B311" s="27">
        <v>0.39097222222222222</v>
      </c>
      <c r="C311" s="32">
        <v>0.54375000000000007</v>
      </c>
      <c r="D311" s="29"/>
      <c r="E311" s="29"/>
      <c r="G311" s="11"/>
    </row>
    <row r="312" spans="1:7" x14ac:dyDescent="0.2">
      <c r="A312" s="18" t="s">
        <v>799</v>
      </c>
      <c r="B312" s="27">
        <v>0.34166666666666662</v>
      </c>
      <c r="C312" s="32">
        <v>0.62916666666666665</v>
      </c>
      <c r="D312" s="29"/>
      <c r="E312" s="29"/>
      <c r="G312" s="11"/>
    </row>
    <row r="313" spans="1:7" x14ac:dyDescent="0.2">
      <c r="A313" s="18" t="s">
        <v>800</v>
      </c>
      <c r="B313" s="27">
        <v>0.36249999999999999</v>
      </c>
      <c r="C313" s="32">
        <v>0.54652777777777783</v>
      </c>
      <c r="D313" s="29"/>
      <c r="E313" s="29"/>
      <c r="G313" s="11"/>
    </row>
    <row r="314" spans="1:7" x14ac:dyDescent="0.2">
      <c r="A314" s="18" t="s">
        <v>801</v>
      </c>
      <c r="B314" s="27">
        <v>0.39583333333333331</v>
      </c>
      <c r="C314" s="32">
        <v>0.61527777777777781</v>
      </c>
      <c r="D314" s="29"/>
      <c r="E314" s="29"/>
      <c r="G314" s="11"/>
    </row>
    <row r="315" spans="1:7" x14ac:dyDescent="0.2">
      <c r="A315" s="18" t="s">
        <v>802</v>
      </c>
      <c r="B315" s="27">
        <v>0.34930555555555554</v>
      </c>
      <c r="C315" s="32">
        <v>0.62986111111111109</v>
      </c>
      <c r="D315" s="29"/>
      <c r="E315" s="29"/>
      <c r="G315" s="11"/>
    </row>
    <row r="316" spans="1:7" x14ac:dyDescent="0.2">
      <c r="A316" s="18" t="s">
        <v>803</v>
      </c>
      <c r="B316" s="27">
        <v>0.34930555555555554</v>
      </c>
      <c r="C316" s="32">
        <v>0.56180555555555556</v>
      </c>
      <c r="D316" s="29"/>
      <c r="E316" s="29"/>
      <c r="G316" s="11"/>
    </row>
    <row r="317" spans="1:7" x14ac:dyDescent="0.2">
      <c r="A317" s="18" t="s">
        <v>804</v>
      </c>
      <c r="B317" s="27">
        <v>0.4069444444444445</v>
      </c>
      <c r="C317" s="32">
        <v>0.50486111111111109</v>
      </c>
      <c r="D317" s="29"/>
      <c r="E317" s="29"/>
      <c r="G317" s="11"/>
    </row>
    <row r="318" spans="1:7" x14ac:dyDescent="0.2">
      <c r="A318" s="18" t="s">
        <v>805</v>
      </c>
      <c r="B318" s="27">
        <v>0.3354166666666667</v>
      </c>
      <c r="C318" s="32">
        <v>0.66041666666666665</v>
      </c>
      <c r="D318" s="29"/>
      <c r="E318" s="29"/>
      <c r="G318" s="11"/>
    </row>
    <row r="319" spans="1:7" x14ac:dyDescent="0.2">
      <c r="A319" s="18" t="s">
        <v>806</v>
      </c>
      <c r="B319" s="27">
        <v>0.41041666666666665</v>
      </c>
      <c r="C319" s="32">
        <v>0.60902777777777783</v>
      </c>
      <c r="D319" s="29"/>
      <c r="E319" s="29"/>
      <c r="G319" s="11"/>
    </row>
    <row r="320" spans="1:7" x14ac:dyDescent="0.2">
      <c r="A320" s="18" t="s">
        <v>807</v>
      </c>
      <c r="B320" s="27">
        <v>0.36805555555555558</v>
      </c>
      <c r="C320" s="32">
        <v>0.57708333333333328</v>
      </c>
      <c r="D320" s="29"/>
      <c r="E320" s="29"/>
      <c r="G320" s="11"/>
    </row>
    <row r="321" spans="1:7" x14ac:dyDescent="0.2">
      <c r="A321" s="18" t="s">
        <v>808</v>
      </c>
      <c r="B321" s="27">
        <v>0.39374999999999999</v>
      </c>
      <c r="C321" s="32">
        <v>0.51180555555555551</v>
      </c>
      <c r="D321" s="29"/>
      <c r="E321" s="29"/>
      <c r="G321" s="11"/>
    </row>
    <row r="322" spans="1:7" x14ac:dyDescent="0.2">
      <c r="A322" s="18" t="s">
        <v>809</v>
      </c>
      <c r="B322" s="27">
        <v>0.38958333333333334</v>
      </c>
      <c r="C322" s="32">
        <v>0.54236111111111118</v>
      </c>
      <c r="D322" s="29"/>
      <c r="E322" s="29"/>
      <c r="G322" s="11"/>
    </row>
    <row r="323" spans="1:7" x14ac:dyDescent="0.2">
      <c r="A323" s="18" t="s">
        <v>810</v>
      </c>
      <c r="B323" s="27">
        <v>0.40833333333333338</v>
      </c>
      <c r="C323" s="32">
        <v>0.51041666666666663</v>
      </c>
      <c r="D323" s="29"/>
      <c r="E323" s="29"/>
      <c r="G323" s="11"/>
    </row>
    <row r="324" spans="1:7" x14ac:dyDescent="0.2">
      <c r="A324" s="18" t="s">
        <v>811</v>
      </c>
      <c r="B324" s="27">
        <v>0.34166666666666662</v>
      </c>
      <c r="C324" s="32">
        <v>0.56180555555555556</v>
      </c>
      <c r="D324" s="29"/>
      <c r="E324" s="29"/>
      <c r="G324" s="11"/>
    </row>
    <row r="325" spans="1:7" x14ac:dyDescent="0.2">
      <c r="A325" s="18" t="s">
        <v>812</v>
      </c>
      <c r="B325" s="27">
        <v>0.36249999999999999</v>
      </c>
      <c r="C325" s="32">
        <v>0.60069444444444442</v>
      </c>
      <c r="D325" s="29"/>
      <c r="E325" s="29"/>
      <c r="G325" s="11"/>
    </row>
    <row r="326" spans="1:7" x14ac:dyDescent="0.2">
      <c r="A326" s="18" t="s">
        <v>813</v>
      </c>
      <c r="B326" s="27">
        <v>0.36805555555555558</v>
      </c>
      <c r="C326" s="32">
        <v>0.50138888888888888</v>
      </c>
      <c r="D326" s="29"/>
      <c r="E326" s="29"/>
      <c r="G326" s="11"/>
    </row>
    <row r="327" spans="1:7" x14ac:dyDescent="0.2">
      <c r="A327" s="18" t="s">
        <v>814</v>
      </c>
      <c r="B327" s="27">
        <v>0.36944444444444446</v>
      </c>
      <c r="C327" s="32">
        <v>0.6479166666666667</v>
      </c>
      <c r="D327" s="29"/>
      <c r="E327" s="29"/>
      <c r="G327" s="11"/>
    </row>
    <row r="328" spans="1:7" x14ac:dyDescent="0.2">
      <c r="A328" s="18" t="s">
        <v>815</v>
      </c>
      <c r="B328" s="27">
        <v>0.37222222222222223</v>
      </c>
      <c r="C328" s="32">
        <v>0.55763888888888891</v>
      </c>
      <c r="D328" s="29"/>
      <c r="E328" s="29"/>
      <c r="G328" s="11"/>
    </row>
    <row r="329" spans="1:7" x14ac:dyDescent="0.2">
      <c r="A329" s="18" t="s">
        <v>816</v>
      </c>
      <c r="B329" s="27">
        <v>0.4152777777777778</v>
      </c>
      <c r="C329" s="32">
        <v>0.54166666666666663</v>
      </c>
      <c r="D329" s="29"/>
      <c r="E329" s="29"/>
      <c r="G329" s="11"/>
    </row>
    <row r="330" spans="1:7" x14ac:dyDescent="0.2">
      <c r="A330" s="18" t="s">
        <v>817</v>
      </c>
      <c r="B330" s="27">
        <v>0.3576388888888889</v>
      </c>
      <c r="C330" s="32">
        <v>0.63194444444444442</v>
      </c>
      <c r="D330" s="29"/>
      <c r="E330" s="29"/>
      <c r="G330" s="11"/>
    </row>
    <row r="331" spans="1:7" x14ac:dyDescent="0.2">
      <c r="A331" s="18" t="s">
        <v>818</v>
      </c>
      <c r="B331" s="27">
        <v>0.36041666666666666</v>
      </c>
      <c r="C331" s="32">
        <v>0.62708333333333333</v>
      </c>
      <c r="D331" s="29"/>
      <c r="E331" s="29"/>
      <c r="G331" s="11"/>
    </row>
    <row r="332" spans="1:7" x14ac:dyDescent="0.2">
      <c r="A332" s="18" t="s">
        <v>819</v>
      </c>
      <c r="B332" s="27">
        <v>0.3430555555555555</v>
      </c>
      <c r="C332" s="32">
        <v>0.58263888888888882</v>
      </c>
      <c r="D332" s="29"/>
      <c r="E332" s="29"/>
      <c r="G332" s="11"/>
    </row>
    <row r="333" spans="1:7" x14ac:dyDescent="0.2">
      <c r="A333" s="18" t="s">
        <v>820</v>
      </c>
      <c r="B333" s="27">
        <v>0.375</v>
      </c>
      <c r="C333" s="32">
        <v>0.51180555555555551</v>
      </c>
      <c r="D333" s="29"/>
      <c r="E333" s="29"/>
      <c r="G333" s="11"/>
    </row>
    <row r="334" spans="1:7" x14ac:dyDescent="0.2">
      <c r="A334" s="18" t="s">
        <v>821</v>
      </c>
      <c r="B334" s="27">
        <v>0.34513888888888888</v>
      </c>
      <c r="C334" s="32">
        <v>0.6645833333333333</v>
      </c>
      <c r="D334" s="29"/>
      <c r="E334" s="29"/>
      <c r="G334" s="11"/>
    </row>
    <row r="335" spans="1:7" x14ac:dyDescent="0.2">
      <c r="A335" s="18" t="s">
        <v>822</v>
      </c>
      <c r="B335" s="27">
        <v>0.38194444444444442</v>
      </c>
      <c r="C335" s="32">
        <v>0.58194444444444449</v>
      </c>
      <c r="D335" s="29"/>
      <c r="E335" s="29"/>
      <c r="G335" s="11"/>
    </row>
    <row r="336" spans="1:7" x14ac:dyDescent="0.2">
      <c r="A336" s="18" t="s">
        <v>823</v>
      </c>
      <c r="B336" s="27">
        <v>0.3527777777777778</v>
      </c>
      <c r="C336" s="32">
        <v>0.5625</v>
      </c>
      <c r="D336" s="29"/>
      <c r="E336" s="29"/>
      <c r="G336" s="11"/>
    </row>
    <row r="337" spans="1:5" x14ac:dyDescent="0.2">
      <c r="A337" s="18" t="s">
        <v>824</v>
      </c>
      <c r="B337" s="27">
        <v>0.33819444444444446</v>
      </c>
      <c r="C337" s="32">
        <v>0.50208333333333333</v>
      </c>
      <c r="D337" s="29"/>
      <c r="E337" s="29"/>
    </row>
    <row r="338" spans="1:5" x14ac:dyDescent="0.2">
      <c r="A338" s="18" t="s">
        <v>825</v>
      </c>
      <c r="B338" s="27">
        <v>0.3888888888888889</v>
      </c>
      <c r="C338" s="32">
        <v>0.60486111111111118</v>
      </c>
      <c r="D338" s="29"/>
      <c r="E338" s="29"/>
    </row>
    <row r="339" spans="1:5" x14ac:dyDescent="0.2">
      <c r="A339" s="18" t="s">
        <v>826</v>
      </c>
      <c r="B339" s="27">
        <v>0.39027777777777778</v>
      </c>
      <c r="C339" s="32">
        <v>0.58472222222222225</v>
      </c>
      <c r="D339" s="29"/>
      <c r="E339" s="29"/>
    </row>
    <row r="340" spans="1:5" x14ac:dyDescent="0.2">
      <c r="A340" s="18" t="s">
        <v>827</v>
      </c>
      <c r="B340" s="27">
        <v>0.4069444444444445</v>
      </c>
      <c r="C340" s="32">
        <v>0.50624999999999998</v>
      </c>
      <c r="D340" s="29"/>
      <c r="E340" s="29"/>
    </row>
    <row r="341" spans="1:5" x14ac:dyDescent="0.2">
      <c r="A341" s="18" t="s">
        <v>828</v>
      </c>
      <c r="B341" s="27">
        <v>0.37013888888888885</v>
      </c>
      <c r="C341" s="32">
        <v>0.64166666666666672</v>
      </c>
      <c r="D341" s="29"/>
      <c r="E341" s="29"/>
    </row>
    <row r="342" spans="1:5" x14ac:dyDescent="0.2">
      <c r="A342" s="11"/>
    </row>
    <row r="343" spans="1:5" x14ac:dyDescent="0.2">
      <c r="A343" s="11"/>
    </row>
    <row r="344" spans="1:5" x14ac:dyDescent="0.2">
      <c r="A344" s="11"/>
    </row>
    <row r="345" spans="1:5" x14ac:dyDescent="0.2">
      <c r="A345" s="11"/>
    </row>
    <row r="346" spans="1:5" x14ac:dyDescent="0.2">
      <c r="A346" s="11"/>
    </row>
    <row r="347" spans="1:5" x14ac:dyDescent="0.2">
      <c r="A347" s="11"/>
    </row>
    <row r="348" spans="1:5" x14ac:dyDescent="0.2">
      <c r="A348" s="11"/>
    </row>
    <row r="349" spans="1:5" x14ac:dyDescent="0.2">
      <c r="A349" s="11"/>
    </row>
    <row r="350" spans="1:5" x14ac:dyDescent="0.2">
      <c r="A350" s="11"/>
    </row>
    <row r="351" spans="1:5" x14ac:dyDescent="0.2">
      <c r="A351" s="11"/>
    </row>
    <row r="352" spans="1:5" x14ac:dyDescent="0.2">
      <c r="A352" s="11"/>
    </row>
    <row r="353" spans="1:1" x14ac:dyDescent="0.2">
      <c r="A353" s="11"/>
    </row>
    <row r="354" spans="1:1" x14ac:dyDescent="0.2">
      <c r="A354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workbookViewId="0">
      <selection activeCell="L13" sqref="L13"/>
    </sheetView>
  </sheetViews>
  <sheetFormatPr defaultRowHeight="12" x14ac:dyDescent="0.2"/>
  <cols>
    <col min="1" max="1" width="15.83203125" customWidth="1"/>
    <col min="2" max="2" width="12.83203125" customWidth="1"/>
    <col min="5" max="5" width="12.83203125" customWidth="1"/>
  </cols>
  <sheetData>
    <row r="1" spans="1:7" ht="14.1" customHeight="1" x14ac:dyDescent="0.2">
      <c r="A1" s="40" t="s">
        <v>0</v>
      </c>
      <c r="B1" s="40" t="s">
        <v>1</v>
      </c>
      <c r="C1" s="42" t="s">
        <v>2</v>
      </c>
      <c r="D1" s="42"/>
      <c r="E1" s="40" t="s">
        <v>3</v>
      </c>
    </row>
    <row r="2" spans="1:7" ht="14.1" customHeight="1" x14ac:dyDescent="0.2">
      <c r="A2" s="41"/>
      <c r="B2" s="41"/>
      <c r="C2" s="6" t="s">
        <v>4</v>
      </c>
      <c r="D2" s="6" t="s">
        <v>5</v>
      </c>
      <c r="E2" s="41"/>
    </row>
    <row r="3" spans="1:7" x14ac:dyDescent="0.2">
      <c r="A3" s="1" t="s">
        <v>6</v>
      </c>
      <c r="B3" s="2">
        <f ca="1">TODAY()-118</f>
        <v>45050</v>
      </c>
      <c r="C3" s="3">
        <v>2</v>
      </c>
      <c r="D3" s="3">
        <v>8</v>
      </c>
      <c r="E3" s="7"/>
      <c r="G3" s="10" t="s">
        <v>1254</v>
      </c>
    </row>
    <row r="4" spans="1:7" x14ac:dyDescent="0.2">
      <c r="A4" s="1" t="s">
        <v>7</v>
      </c>
      <c r="B4" s="2">
        <f ca="1">TODAY()-113</f>
        <v>45055</v>
      </c>
      <c r="C4" s="3">
        <v>8</v>
      </c>
      <c r="D4" s="3">
        <v>6</v>
      </c>
      <c r="E4" s="7"/>
      <c r="G4" s="10" t="s">
        <v>1255</v>
      </c>
    </row>
    <row r="5" spans="1:7" x14ac:dyDescent="0.2">
      <c r="A5" s="1" t="s">
        <v>8</v>
      </c>
      <c r="B5" s="2">
        <f ca="1">TODAY()-93</f>
        <v>45075</v>
      </c>
      <c r="C5" s="3">
        <v>4</v>
      </c>
      <c r="D5" s="3">
        <v>8</v>
      </c>
      <c r="E5" s="7"/>
    </row>
    <row r="6" spans="1:7" x14ac:dyDescent="0.2">
      <c r="A6" s="1" t="s">
        <v>9</v>
      </c>
      <c r="B6" s="2">
        <f ca="1">TODAY()-80</f>
        <v>45088</v>
      </c>
      <c r="C6" s="3">
        <v>5</v>
      </c>
      <c r="D6" s="3">
        <v>1</v>
      </c>
      <c r="E6" s="7"/>
    </row>
    <row r="7" spans="1:7" x14ac:dyDescent="0.2">
      <c r="A7" s="1" t="s">
        <v>10</v>
      </c>
      <c r="B7" s="2">
        <f ca="1">TODAY()-69</f>
        <v>45099</v>
      </c>
      <c r="C7" s="3">
        <v>4</v>
      </c>
      <c r="D7" s="3">
        <v>2</v>
      </c>
      <c r="E7" s="7"/>
    </row>
    <row r="8" spans="1:7" x14ac:dyDescent="0.2">
      <c r="A8" s="1" t="s">
        <v>11</v>
      </c>
      <c r="B8" s="2">
        <f ca="1">TODAY()-69</f>
        <v>45099</v>
      </c>
      <c r="C8" s="3">
        <v>3</v>
      </c>
      <c r="D8" s="3">
        <v>10</v>
      </c>
      <c r="E8" s="7"/>
    </row>
    <row r="9" spans="1:7" x14ac:dyDescent="0.2">
      <c r="A9" s="1" t="s">
        <v>12</v>
      </c>
      <c r="B9" s="2">
        <f ca="1">TODAY()-119</f>
        <v>45049</v>
      </c>
      <c r="C9" s="3">
        <v>4</v>
      </c>
      <c r="D9" s="3">
        <v>7</v>
      </c>
      <c r="E9" s="7"/>
    </row>
    <row r="10" spans="1:7" x14ac:dyDescent="0.2">
      <c r="A10" s="1" t="s">
        <v>13</v>
      </c>
      <c r="B10" s="2">
        <f ca="1">TODAY()-70</f>
        <v>45098</v>
      </c>
      <c r="C10" s="3">
        <v>7</v>
      </c>
      <c r="D10" s="3">
        <v>5</v>
      </c>
      <c r="E10" s="7"/>
    </row>
    <row r="11" spans="1:7" x14ac:dyDescent="0.2">
      <c r="A11" s="1" t="s">
        <v>14</v>
      </c>
      <c r="B11" s="2">
        <f ca="1">TODAY()-102</f>
        <v>45066</v>
      </c>
      <c r="C11" s="3">
        <v>9</v>
      </c>
      <c r="D11" s="3">
        <v>8</v>
      </c>
      <c r="E11" s="7"/>
    </row>
    <row r="12" spans="1:7" x14ac:dyDescent="0.2">
      <c r="A12" s="1" t="s">
        <v>15</v>
      </c>
      <c r="B12" s="2">
        <f ca="1">TODAY()-87</f>
        <v>45081</v>
      </c>
      <c r="C12" s="3">
        <v>4</v>
      </c>
      <c r="D12" s="3">
        <v>10</v>
      </c>
      <c r="E12" s="7"/>
    </row>
    <row r="13" spans="1:7" x14ac:dyDescent="0.2">
      <c r="A13" s="1" t="s">
        <v>16</v>
      </c>
      <c r="B13" s="2">
        <f ca="1">TODAY()-75</f>
        <v>45093</v>
      </c>
      <c r="C13" s="3">
        <v>1</v>
      </c>
      <c r="D13" s="3">
        <v>3</v>
      </c>
      <c r="E13" s="7"/>
    </row>
    <row r="14" spans="1:7" x14ac:dyDescent="0.2">
      <c r="A14" s="1" t="s">
        <v>17</v>
      </c>
      <c r="B14" s="2">
        <f ca="1">TODAY()-113</f>
        <v>45055</v>
      </c>
      <c r="C14" s="3">
        <v>5</v>
      </c>
      <c r="D14" s="3">
        <v>8</v>
      </c>
      <c r="E14" s="7"/>
    </row>
    <row r="15" spans="1:7" x14ac:dyDescent="0.2">
      <c r="A15" s="1" t="s">
        <v>18</v>
      </c>
      <c r="B15" s="2">
        <f ca="1">TODAY()-70</f>
        <v>45098</v>
      </c>
      <c r="C15" s="3">
        <v>9</v>
      </c>
      <c r="D15" s="3">
        <v>7</v>
      </c>
      <c r="E15" s="7"/>
    </row>
    <row r="16" spans="1:7" x14ac:dyDescent="0.2">
      <c r="A16" s="1" t="s">
        <v>19</v>
      </c>
      <c r="B16" s="2">
        <f ca="1">TODAY()-70</f>
        <v>45098</v>
      </c>
      <c r="C16" s="3">
        <v>2</v>
      </c>
      <c r="D16" s="3">
        <v>10</v>
      </c>
      <c r="E16" s="7"/>
    </row>
    <row r="17" spans="1:5" x14ac:dyDescent="0.2">
      <c r="A17" s="1" t="s">
        <v>20</v>
      </c>
      <c r="B17" s="2">
        <f ca="1">TODAY()-119</f>
        <v>45049</v>
      </c>
      <c r="C17" s="3">
        <v>2</v>
      </c>
      <c r="D17" s="3">
        <v>2</v>
      </c>
      <c r="E17" s="7"/>
    </row>
  </sheetData>
  <mergeCells count="4">
    <mergeCell ref="A1:A2"/>
    <mergeCell ref="B1:B2"/>
    <mergeCell ref="C1:D1"/>
    <mergeCell ref="E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5"/>
  <sheetViews>
    <sheetView workbookViewId="0">
      <selection activeCell="I22" sqref="I22"/>
    </sheetView>
  </sheetViews>
  <sheetFormatPr defaultRowHeight="12" x14ac:dyDescent="0.2"/>
  <cols>
    <col min="1" max="5" width="12.83203125" style="11" customWidth="1"/>
    <col min="6" max="7" width="10.1640625" style="11" bestFit="1" customWidth="1"/>
    <col min="8" max="16384" width="9.33203125" style="11"/>
  </cols>
  <sheetData>
    <row r="1" spans="1:7" ht="27.95" customHeight="1" x14ac:dyDescent="0.2">
      <c r="A1" s="16" t="s">
        <v>26</v>
      </c>
      <c r="B1" s="15" t="s">
        <v>25</v>
      </c>
      <c r="C1" s="15" t="s">
        <v>24</v>
      </c>
      <c r="D1" s="15" t="s">
        <v>23</v>
      </c>
      <c r="E1" s="15" t="s">
        <v>22</v>
      </c>
    </row>
    <row r="2" spans="1:7" x14ac:dyDescent="0.2">
      <c r="A2" s="13" t="s">
        <v>27</v>
      </c>
      <c r="B2" s="14">
        <f ca="1">TODAY()-62</f>
        <v>45106</v>
      </c>
      <c r="C2" s="19">
        <v>12</v>
      </c>
      <c r="D2" s="17">
        <v>1100000</v>
      </c>
      <c r="E2" s="12"/>
      <c r="F2" s="12"/>
      <c r="G2" s="12"/>
    </row>
    <row r="3" spans="1:7" x14ac:dyDescent="0.2">
      <c r="A3" s="13" t="s">
        <v>28</v>
      </c>
      <c r="B3" s="14">
        <f ca="1">TODAY()-621</f>
        <v>44547</v>
      </c>
      <c r="C3" s="19">
        <v>24</v>
      </c>
      <c r="D3" s="17">
        <v>350000</v>
      </c>
      <c r="E3" s="12"/>
      <c r="F3" s="12"/>
      <c r="G3" s="20" t="s">
        <v>713</v>
      </c>
    </row>
    <row r="4" spans="1:7" x14ac:dyDescent="0.2">
      <c r="A4" s="13" t="s">
        <v>29</v>
      </c>
      <c r="B4" s="14">
        <f ca="1">TODAY()-21</f>
        <v>45147</v>
      </c>
      <c r="C4" s="19">
        <v>6</v>
      </c>
      <c r="D4" s="17">
        <v>750000</v>
      </c>
      <c r="E4" s="12"/>
      <c r="F4" s="12"/>
      <c r="G4" s="12"/>
    </row>
    <row r="5" spans="1:7" x14ac:dyDescent="0.2">
      <c r="A5" s="13" t="s">
        <v>30</v>
      </c>
      <c r="B5" s="14">
        <f ca="1">TODAY()-270</f>
        <v>44898</v>
      </c>
      <c r="C5" s="19">
        <v>18</v>
      </c>
      <c r="D5" s="17">
        <v>650000</v>
      </c>
      <c r="E5" s="12"/>
      <c r="F5" s="12"/>
      <c r="G5" s="12"/>
    </row>
    <row r="6" spans="1:7" x14ac:dyDescent="0.2">
      <c r="A6" s="13" t="s">
        <v>31</v>
      </c>
      <c r="B6" s="14">
        <f ca="1">TODAY()-40</f>
        <v>45128</v>
      </c>
      <c r="C6" s="19">
        <v>12</v>
      </c>
      <c r="D6" s="17">
        <v>250000</v>
      </c>
      <c r="E6" s="12"/>
      <c r="F6" s="12"/>
      <c r="G6" s="12"/>
    </row>
    <row r="7" spans="1:7" x14ac:dyDescent="0.2">
      <c r="A7" s="13" t="s">
        <v>32</v>
      </c>
      <c r="B7" s="14">
        <f ca="1">TODAY()-176</f>
        <v>44992</v>
      </c>
      <c r="C7" s="19">
        <v>12</v>
      </c>
      <c r="D7" s="17">
        <v>600000</v>
      </c>
      <c r="E7" s="12"/>
      <c r="F7" s="12"/>
      <c r="G7" s="12"/>
    </row>
    <row r="8" spans="1:7" x14ac:dyDescent="0.2">
      <c r="A8" s="13" t="s">
        <v>33</v>
      </c>
      <c r="B8" s="14">
        <f ca="1">TODAY()-107</f>
        <v>45061</v>
      </c>
      <c r="C8" s="19">
        <v>6</v>
      </c>
      <c r="D8" s="17">
        <v>250000</v>
      </c>
      <c r="E8" s="12"/>
      <c r="F8" s="12"/>
      <c r="G8" s="12"/>
    </row>
    <row r="9" spans="1:7" x14ac:dyDescent="0.2">
      <c r="A9" s="13" t="s">
        <v>34</v>
      </c>
      <c r="B9" s="14">
        <f ca="1">TODAY()-52</f>
        <v>45116</v>
      </c>
      <c r="C9" s="19">
        <v>6</v>
      </c>
      <c r="D9" s="17">
        <v>1000000</v>
      </c>
      <c r="E9" s="12"/>
      <c r="F9" s="12"/>
      <c r="G9" s="12"/>
    </row>
    <row r="10" spans="1:7" x14ac:dyDescent="0.2">
      <c r="A10" s="13" t="s">
        <v>35</v>
      </c>
      <c r="B10" s="14">
        <f ca="1">TODAY()-471</f>
        <v>44697</v>
      </c>
      <c r="C10" s="19">
        <v>30</v>
      </c>
      <c r="D10" s="17">
        <v>700000</v>
      </c>
      <c r="E10" s="12"/>
      <c r="F10" s="12"/>
      <c r="G10" s="12"/>
    </row>
    <row r="11" spans="1:7" x14ac:dyDescent="0.2">
      <c r="A11" s="13" t="s">
        <v>36</v>
      </c>
      <c r="B11" s="14">
        <f ca="1">TODAY()-445</f>
        <v>44723</v>
      </c>
      <c r="C11" s="19">
        <v>18</v>
      </c>
      <c r="D11" s="17">
        <v>600000</v>
      </c>
      <c r="E11" s="12"/>
      <c r="F11" s="12"/>
      <c r="G11" s="12"/>
    </row>
    <row r="12" spans="1:7" x14ac:dyDescent="0.2">
      <c r="A12" s="13" t="s">
        <v>37</v>
      </c>
      <c r="B12" s="14">
        <f ca="1">TODAY()-299</f>
        <v>44869</v>
      </c>
      <c r="C12" s="19">
        <v>18</v>
      </c>
      <c r="D12" s="17">
        <v>1200000</v>
      </c>
      <c r="E12" s="12"/>
      <c r="F12" s="12"/>
      <c r="G12" s="12"/>
    </row>
    <row r="13" spans="1:7" x14ac:dyDescent="0.2">
      <c r="A13" s="13" t="s">
        <v>38</v>
      </c>
      <c r="B13" s="14">
        <f ca="1">TODAY()-63</f>
        <v>45105</v>
      </c>
      <c r="C13" s="19">
        <v>6</v>
      </c>
      <c r="D13" s="17">
        <v>1150000</v>
      </c>
      <c r="E13" s="12"/>
      <c r="F13" s="12"/>
      <c r="G13" s="12"/>
    </row>
    <row r="14" spans="1:7" x14ac:dyDescent="0.2">
      <c r="A14" s="13" t="s">
        <v>39</v>
      </c>
      <c r="B14" s="14">
        <f ca="1">TODAY()-822</f>
        <v>44346</v>
      </c>
      <c r="C14" s="19">
        <v>36</v>
      </c>
      <c r="D14" s="17">
        <v>450000</v>
      </c>
      <c r="E14" s="12"/>
      <c r="F14" s="12"/>
      <c r="G14" s="12"/>
    </row>
    <row r="15" spans="1:7" x14ac:dyDescent="0.2">
      <c r="A15" s="13" t="s">
        <v>40</v>
      </c>
      <c r="B15" s="14">
        <f ca="1">TODAY()-901</f>
        <v>44267</v>
      </c>
      <c r="C15" s="19">
        <v>30</v>
      </c>
      <c r="D15" s="17">
        <v>1150000</v>
      </c>
      <c r="E15" s="12"/>
      <c r="F15" s="12"/>
      <c r="G15" s="12"/>
    </row>
    <row r="16" spans="1:7" x14ac:dyDescent="0.2">
      <c r="A16" s="13" t="s">
        <v>41</v>
      </c>
      <c r="B16" s="14">
        <f ca="1">TODAY()-724</f>
        <v>44444</v>
      </c>
      <c r="C16" s="19">
        <v>30</v>
      </c>
      <c r="D16" s="17">
        <v>650000</v>
      </c>
      <c r="E16" s="12"/>
      <c r="F16" s="12"/>
      <c r="G16" s="12"/>
    </row>
    <row r="17" spans="1:7" x14ac:dyDescent="0.2">
      <c r="A17" s="13" t="s">
        <v>42</v>
      </c>
      <c r="B17" s="14">
        <f ca="1">TODAY()-101</f>
        <v>45067</v>
      </c>
      <c r="C17" s="19">
        <v>6</v>
      </c>
      <c r="D17" s="17">
        <v>750000</v>
      </c>
      <c r="E17" s="12"/>
      <c r="F17" s="12"/>
      <c r="G17" s="12"/>
    </row>
    <row r="18" spans="1:7" x14ac:dyDescent="0.2">
      <c r="A18" s="13" t="s">
        <v>43</v>
      </c>
      <c r="B18" s="14">
        <f ca="1">TODAY()-721</f>
        <v>44447</v>
      </c>
      <c r="C18" s="19">
        <v>24</v>
      </c>
      <c r="D18" s="17">
        <v>250000</v>
      </c>
      <c r="E18" s="12"/>
      <c r="F18" s="12"/>
      <c r="G18" s="12"/>
    </row>
    <row r="19" spans="1:7" x14ac:dyDescent="0.2">
      <c r="A19" s="13" t="s">
        <v>44</v>
      </c>
      <c r="B19" s="14">
        <f ca="1">TODAY()-414</f>
        <v>44754</v>
      </c>
      <c r="C19" s="19">
        <v>36</v>
      </c>
      <c r="D19" s="17">
        <v>1150000</v>
      </c>
      <c r="E19" s="12"/>
      <c r="F19" s="12"/>
      <c r="G19" s="12"/>
    </row>
    <row r="20" spans="1:7" x14ac:dyDescent="0.2">
      <c r="A20" s="13" t="s">
        <v>45</v>
      </c>
      <c r="B20" s="14">
        <f ca="1">TODAY()-20</f>
        <v>45148</v>
      </c>
      <c r="C20" s="19">
        <v>24</v>
      </c>
      <c r="D20" s="17">
        <v>1100000</v>
      </c>
      <c r="E20" s="12"/>
      <c r="F20" s="12"/>
      <c r="G20" s="12"/>
    </row>
    <row r="21" spans="1:7" x14ac:dyDescent="0.2">
      <c r="A21" s="13" t="s">
        <v>46</v>
      </c>
      <c r="B21" s="14">
        <f ca="1">TODAY()-1012</f>
        <v>44156</v>
      </c>
      <c r="C21" s="19">
        <v>36</v>
      </c>
      <c r="D21" s="17">
        <v>900000</v>
      </c>
      <c r="E21" s="12"/>
      <c r="F21" s="12"/>
      <c r="G21" s="12"/>
    </row>
    <row r="22" spans="1:7" x14ac:dyDescent="0.2">
      <c r="A22" s="13" t="s">
        <v>47</v>
      </c>
      <c r="B22" s="14">
        <f ca="1">TODAY()-725</f>
        <v>44443</v>
      </c>
      <c r="C22" s="19">
        <v>36</v>
      </c>
      <c r="D22" s="17">
        <v>350000</v>
      </c>
      <c r="E22" s="12"/>
      <c r="F22" s="12"/>
      <c r="G22" s="12"/>
    </row>
    <row r="23" spans="1:7" x14ac:dyDescent="0.2">
      <c r="A23" s="13" t="s">
        <v>48</v>
      </c>
      <c r="B23" s="14">
        <f ca="1">TODAY()-553</f>
        <v>44615</v>
      </c>
      <c r="C23" s="19">
        <v>36</v>
      </c>
      <c r="D23" s="17">
        <v>550000</v>
      </c>
      <c r="E23" s="12"/>
      <c r="F23" s="12"/>
      <c r="G23" s="12"/>
    </row>
    <row r="24" spans="1:7" x14ac:dyDescent="0.2">
      <c r="A24" s="13" t="s">
        <v>49</v>
      </c>
      <c r="B24" s="14">
        <f ca="1">TODAY()-207</f>
        <v>44961</v>
      </c>
      <c r="C24" s="19">
        <v>12</v>
      </c>
      <c r="D24" s="17">
        <v>500000</v>
      </c>
      <c r="E24" s="12"/>
      <c r="F24" s="12"/>
      <c r="G24" s="12"/>
    </row>
    <row r="25" spans="1:7" x14ac:dyDescent="0.2">
      <c r="A25" s="13" t="s">
        <v>50</v>
      </c>
      <c r="B25" s="14">
        <f ca="1">TODAY()-92</f>
        <v>45076</v>
      </c>
      <c r="C25" s="19">
        <v>18</v>
      </c>
      <c r="D25" s="17">
        <v>550000</v>
      </c>
      <c r="E25" s="12"/>
      <c r="F25" s="12"/>
      <c r="G25" s="12"/>
    </row>
    <row r="26" spans="1:7" x14ac:dyDescent="0.2">
      <c r="A26" s="13" t="s">
        <v>51</v>
      </c>
      <c r="B26" s="14">
        <f ca="1">TODAY()-117</f>
        <v>45051</v>
      </c>
      <c r="C26" s="19">
        <v>30</v>
      </c>
      <c r="D26" s="17">
        <v>200000</v>
      </c>
      <c r="E26" s="12"/>
      <c r="F26" s="12"/>
      <c r="G26" s="12"/>
    </row>
    <row r="27" spans="1:7" x14ac:dyDescent="0.2">
      <c r="A27" s="13" t="s">
        <v>52</v>
      </c>
      <c r="B27" s="14">
        <f ca="1">TODAY()-330</f>
        <v>44838</v>
      </c>
      <c r="C27" s="19">
        <v>18</v>
      </c>
      <c r="D27" s="17">
        <v>650000</v>
      </c>
      <c r="E27" s="12"/>
      <c r="F27" s="12"/>
      <c r="G27" s="12"/>
    </row>
    <row r="28" spans="1:7" x14ac:dyDescent="0.2">
      <c r="A28" s="13" t="s">
        <v>53</v>
      </c>
      <c r="B28" s="14">
        <f ca="1">TODAY()-6</f>
        <v>45162</v>
      </c>
      <c r="C28" s="19">
        <v>24</v>
      </c>
      <c r="D28" s="17">
        <v>200000</v>
      </c>
      <c r="E28" s="12"/>
      <c r="F28" s="12"/>
      <c r="G28" s="12"/>
    </row>
    <row r="29" spans="1:7" x14ac:dyDescent="0.2">
      <c r="A29" s="13" t="s">
        <v>54</v>
      </c>
      <c r="B29" s="14">
        <f ca="1">TODAY()-406</f>
        <v>44762</v>
      </c>
      <c r="C29" s="19">
        <v>30</v>
      </c>
      <c r="D29" s="17">
        <v>400000</v>
      </c>
      <c r="E29" s="12"/>
      <c r="F29" s="12"/>
      <c r="G29" s="12"/>
    </row>
    <row r="30" spans="1:7" x14ac:dyDescent="0.2">
      <c r="A30" s="13" t="s">
        <v>55</v>
      </c>
      <c r="B30" s="14">
        <f ca="1">TODAY()-273</f>
        <v>44895</v>
      </c>
      <c r="C30" s="19">
        <v>30</v>
      </c>
      <c r="D30" s="17">
        <v>150000</v>
      </c>
      <c r="E30" s="12"/>
      <c r="F30" s="12"/>
      <c r="G30" s="12"/>
    </row>
    <row r="31" spans="1:7" x14ac:dyDescent="0.2">
      <c r="A31" s="13" t="s">
        <v>56</v>
      </c>
      <c r="B31" s="14">
        <f ca="1">TODAY()-68</f>
        <v>45100</v>
      </c>
      <c r="C31" s="19">
        <v>18</v>
      </c>
      <c r="D31" s="17">
        <v>200000</v>
      </c>
      <c r="E31" s="12"/>
      <c r="F31" s="12"/>
      <c r="G31" s="12"/>
    </row>
    <row r="32" spans="1:7" x14ac:dyDescent="0.2">
      <c r="A32" s="13" t="s">
        <v>57</v>
      </c>
      <c r="B32" s="14">
        <f ca="1">TODAY()-114</f>
        <v>45054</v>
      </c>
      <c r="C32" s="19">
        <v>6</v>
      </c>
      <c r="D32" s="17">
        <v>1000000</v>
      </c>
      <c r="E32" s="12"/>
      <c r="F32" s="12"/>
      <c r="G32" s="12"/>
    </row>
    <row r="33" spans="1:7" x14ac:dyDescent="0.2">
      <c r="A33" s="13" t="s">
        <v>58</v>
      </c>
      <c r="B33" s="14">
        <f ca="1">TODAY()-254</f>
        <v>44914</v>
      </c>
      <c r="C33" s="19">
        <v>12</v>
      </c>
      <c r="D33" s="17">
        <v>200000</v>
      </c>
      <c r="E33" s="12"/>
      <c r="F33" s="12"/>
      <c r="G33" s="12"/>
    </row>
    <row r="34" spans="1:7" x14ac:dyDescent="0.2">
      <c r="A34" s="13" t="s">
        <v>59</v>
      </c>
      <c r="B34" s="14">
        <f ca="1">TODAY()-879</f>
        <v>44289</v>
      </c>
      <c r="C34" s="19">
        <v>30</v>
      </c>
      <c r="D34" s="17">
        <v>150000</v>
      </c>
      <c r="E34" s="12"/>
      <c r="F34" s="12"/>
      <c r="G34" s="12"/>
    </row>
    <row r="35" spans="1:7" x14ac:dyDescent="0.2">
      <c r="A35" s="13" t="s">
        <v>60</v>
      </c>
      <c r="B35" s="14">
        <f ca="1">TODAY()-151</f>
        <v>45017</v>
      </c>
      <c r="C35" s="19">
        <v>6</v>
      </c>
      <c r="D35" s="17">
        <v>1000000</v>
      </c>
      <c r="E35" s="12"/>
      <c r="F35" s="12"/>
      <c r="G35" s="12"/>
    </row>
    <row r="36" spans="1:7" x14ac:dyDescent="0.2">
      <c r="A36" s="13" t="s">
        <v>61</v>
      </c>
      <c r="B36" s="14">
        <f ca="1">TODAY()-50</f>
        <v>45118</v>
      </c>
      <c r="C36" s="19">
        <v>24</v>
      </c>
      <c r="D36" s="17">
        <v>750000</v>
      </c>
      <c r="E36" s="12"/>
      <c r="F36" s="12"/>
      <c r="G36" s="12"/>
    </row>
    <row r="37" spans="1:7" x14ac:dyDescent="0.2">
      <c r="A37" s="13" t="s">
        <v>62</v>
      </c>
      <c r="B37" s="14">
        <f ca="1">TODAY()-71</f>
        <v>45097</v>
      </c>
      <c r="C37" s="19">
        <v>18</v>
      </c>
      <c r="D37" s="17">
        <v>850000</v>
      </c>
      <c r="E37" s="12"/>
      <c r="F37" s="12"/>
      <c r="G37" s="12"/>
    </row>
    <row r="38" spans="1:7" x14ac:dyDescent="0.2">
      <c r="A38" s="13" t="s">
        <v>63</v>
      </c>
      <c r="B38" s="14">
        <f ca="1">TODAY()-479</f>
        <v>44689</v>
      </c>
      <c r="C38" s="19">
        <v>18</v>
      </c>
      <c r="D38" s="17">
        <v>1150000</v>
      </c>
      <c r="E38" s="12"/>
      <c r="F38" s="12"/>
      <c r="G38" s="12"/>
    </row>
    <row r="39" spans="1:7" x14ac:dyDescent="0.2">
      <c r="A39" s="13" t="s">
        <v>64</v>
      </c>
      <c r="B39" s="14">
        <f ca="1">TODAY()-910</f>
        <v>44258</v>
      </c>
      <c r="C39" s="19">
        <v>36</v>
      </c>
      <c r="D39" s="17">
        <v>450000</v>
      </c>
      <c r="E39" s="12"/>
      <c r="F39" s="12"/>
      <c r="G39" s="12"/>
    </row>
    <row r="40" spans="1:7" x14ac:dyDescent="0.2">
      <c r="A40" s="13" t="s">
        <v>65</v>
      </c>
      <c r="B40" s="14">
        <f ca="1">TODAY()-174</f>
        <v>44994</v>
      </c>
      <c r="C40" s="19">
        <v>6</v>
      </c>
      <c r="D40" s="17">
        <v>750000</v>
      </c>
      <c r="E40" s="12"/>
      <c r="F40" s="12"/>
      <c r="G40" s="12"/>
    </row>
    <row r="41" spans="1:7" x14ac:dyDescent="0.2">
      <c r="A41" s="13" t="s">
        <v>66</v>
      </c>
      <c r="B41" s="14">
        <f ca="1">TODAY()-379</f>
        <v>44789</v>
      </c>
      <c r="C41" s="19">
        <v>30</v>
      </c>
      <c r="D41" s="17">
        <v>1100000</v>
      </c>
      <c r="E41" s="12"/>
      <c r="F41" s="12"/>
      <c r="G41" s="12"/>
    </row>
    <row r="42" spans="1:7" x14ac:dyDescent="0.2">
      <c r="A42" s="13" t="s">
        <v>67</v>
      </c>
      <c r="B42" s="14">
        <f ca="1">TODAY()-263</f>
        <v>44905</v>
      </c>
      <c r="C42" s="19">
        <v>18</v>
      </c>
      <c r="D42" s="17">
        <v>550000</v>
      </c>
      <c r="E42" s="12"/>
      <c r="F42" s="12"/>
      <c r="G42" s="12"/>
    </row>
    <row r="43" spans="1:7" x14ac:dyDescent="0.2">
      <c r="A43" s="13" t="s">
        <v>68</v>
      </c>
      <c r="B43" s="14">
        <f ca="1">TODAY()-27</f>
        <v>45141</v>
      </c>
      <c r="C43" s="19">
        <v>18</v>
      </c>
      <c r="D43" s="17">
        <v>850000</v>
      </c>
      <c r="E43" s="12"/>
      <c r="F43" s="12"/>
      <c r="G43" s="12"/>
    </row>
    <row r="44" spans="1:7" x14ac:dyDescent="0.2">
      <c r="A44" s="13" t="s">
        <v>69</v>
      </c>
      <c r="B44" s="14">
        <f ca="1">TODAY()-81</f>
        <v>45087</v>
      </c>
      <c r="C44" s="19">
        <v>6</v>
      </c>
      <c r="D44" s="17">
        <v>1050000</v>
      </c>
      <c r="E44" s="12"/>
      <c r="F44" s="12"/>
      <c r="G44" s="12"/>
    </row>
    <row r="45" spans="1:7" x14ac:dyDescent="0.2">
      <c r="A45" s="13" t="s">
        <v>70</v>
      </c>
      <c r="B45" s="14">
        <f ca="1">TODAY()-371</f>
        <v>44797</v>
      </c>
      <c r="C45" s="19">
        <v>24</v>
      </c>
      <c r="D45" s="17">
        <v>300000</v>
      </c>
      <c r="E45" s="12"/>
      <c r="F45" s="12"/>
      <c r="G45" s="12"/>
    </row>
    <row r="46" spans="1:7" x14ac:dyDescent="0.2">
      <c r="A46" s="13" t="s">
        <v>71</v>
      </c>
      <c r="B46" s="14">
        <f ca="1">TODAY()-92</f>
        <v>45076</v>
      </c>
      <c r="C46" s="19">
        <v>24</v>
      </c>
      <c r="D46" s="17">
        <v>650000</v>
      </c>
      <c r="E46" s="12"/>
      <c r="F46" s="12"/>
      <c r="G46" s="12"/>
    </row>
    <row r="47" spans="1:7" x14ac:dyDescent="0.2">
      <c r="A47" s="13" t="s">
        <v>72</v>
      </c>
      <c r="B47" s="14">
        <f ca="1">TODAY()-361</f>
        <v>44807</v>
      </c>
      <c r="C47" s="19">
        <v>12</v>
      </c>
      <c r="D47" s="17">
        <v>550000</v>
      </c>
      <c r="E47" s="12"/>
      <c r="F47" s="12"/>
      <c r="G47" s="12"/>
    </row>
    <row r="48" spans="1:7" x14ac:dyDescent="0.2">
      <c r="A48" s="13" t="s">
        <v>73</v>
      </c>
      <c r="B48" s="14">
        <f ca="1">TODAY()-142</f>
        <v>45026</v>
      </c>
      <c r="C48" s="19">
        <v>12</v>
      </c>
      <c r="D48" s="17">
        <v>1050000</v>
      </c>
      <c r="E48" s="12"/>
      <c r="F48" s="12"/>
      <c r="G48" s="12"/>
    </row>
    <row r="49" spans="1:7" x14ac:dyDescent="0.2">
      <c r="A49" s="13" t="s">
        <v>74</v>
      </c>
      <c r="B49" s="14">
        <f ca="1">TODAY()-336</f>
        <v>44832</v>
      </c>
      <c r="C49" s="19">
        <v>12</v>
      </c>
      <c r="D49" s="17">
        <v>1250000</v>
      </c>
      <c r="E49" s="12"/>
      <c r="F49" s="12"/>
      <c r="G49" s="12"/>
    </row>
    <row r="50" spans="1:7" x14ac:dyDescent="0.2">
      <c r="A50" s="13" t="s">
        <v>75</v>
      </c>
      <c r="B50" s="14">
        <f ca="1">TODAY()-114</f>
        <v>45054</v>
      </c>
      <c r="C50" s="19">
        <v>36</v>
      </c>
      <c r="D50" s="17">
        <v>300000</v>
      </c>
      <c r="E50" s="12"/>
      <c r="F50" s="12"/>
      <c r="G50" s="12"/>
    </row>
    <row r="51" spans="1:7" x14ac:dyDescent="0.2">
      <c r="A51" s="13" t="s">
        <v>76</v>
      </c>
      <c r="B51" s="14">
        <f ca="1">TODAY()-288</f>
        <v>44880</v>
      </c>
      <c r="C51" s="19">
        <v>18</v>
      </c>
      <c r="D51" s="17">
        <v>800000</v>
      </c>
      <c r="E51" s="12"/>
      <c r="F51" s="12"/>
      <c r="G51" s="12"/>
    </row>
    <row r="52" spans="1:7" x14ac:dyDescent="0.2">
      <c r="A52" s="13" t="s">
        <v>77</v>
      </c>
      <c r="B52" s="14">
        <f ca="1">TODAY()-447</f>
        <v>44721</v>
      </c>
      <c r="C52" s="19">
        <v>24</v>
      </c>
      <c r="D52" s="17">
        <v>1250000</v>
      </c>
      <c r="E52" s="12"/>
      <c r="F52" s="12"/>
      <c r="G52" s="12"/>
    </row>
    <row r="53" spans="1:7" x14ac:dyDescent="0.2">
      <c r="A53" s="13" t="s">
        <v>78</v>
      </c>
      <c r="B53" s="14">
        <f ca="1">TODAY()-9</f>
        <v>45159</v>
      </c>
      <c r="C53" s="19">
        <v>24</v>
      </c>
      <c r="D53" s="17">
        <v>500000</v>
      </c>
      <c r="E53" s="12"/>
      <c r="F53" s="12"/>
      <c r="G53" s="12"/>
    </row>
    <row r="54" spans="1:7" x14ac:dyDescent="0.2">
      <c r="A54" s="13" t="s">
        <v>79</v>
      </c>
      <c r="B54" s="14">
        <f ca="1">TODAY()-347</f>
        <v>44821</v>
      </c>
      <c r="C54" s="19">
        <v>36</v>
      </c>
      <c r="D54" s="17">
        <v>1150000</v>
      </c>
      <c r="E54" s="12"/>
      <c r="F54" s="12"/>
      <c r="G54" s="12"/>
    </row>
    <row r="55" spans="1:7" x14ac:dyDescent="0.2">
      <c r="A55" s="13" t="s">
        <v>80</v>
      </c>
      <c r="B55" s="14">
        <f ca="1">TODAY()-695</f>
        <v>44473</v>
      </c>
      <c r="C55" s="19">
        <v>30</v>
      </c>
      <c r="D55" s="17">
        <v>400000</v>
      </c>
      <c r="E55" s="12"/>
      <c r="F55" s="12"/>
      <c r="G55" s="12"/>
    </row>
    <row r="56" spans="1:7" x14ac:dyDescent="0.2">
      <c r="A56" s="13" t="s">
        <v>81</v>
      </c>
      <c r="B56" s="14">
        <f ca="1">TODAY()-470</f>
        <v>44698</v>
      </c>
      <c r="C56" s="19">
        <v>36</v>
      </c>
      <c r="D56" s="17">
        <v>200000</v>
      </c>
      <c r="E56" s="12"/>
      <c r="F56" s="12"/>
      <c r="G56" s="12"/>
    </row>
    <row r="57" spans="1:7" x14ac:dyDescent="0.2">
      <c r="A57" s="13" t="s">
        <v>82</v>
      </c>
      <c r="B57" s="14">
        <f ca="1">TODAY()-281</f>
        <v>44887</v>
      </c>
      <c r="C57" s="19">
        <v>12</v>
      </c>
      <c r="D57" s="17">
        <v>600000</v>
      </c>
      <c r="E57" s="12"/>
      <c r="F57" s="12"/>
      <c r="G57" s="12"/>
    </row>
    <row r="58" spans="1:7" x14ac:dyDescent="0.2">
      <c r="A58" s="13" t="s">
        <v>83</v>
      </c>
      <c r="B58" s="14">
        <f ca="1">TODAY()-276</f>
        <v>44892</v>
      </c>
      <c r="C58" s="19">
        <v>18</v>
      </c>
      <c r="D58" s="17">
        <v>900000</v>
      </c>
      <c r="E58" s="12"/>
      <c r="F58" s="12"/>
      <c r="G58" s="12"/>
    </row>
    <row r="59" spans="1:7" x14ac:dyDescent="0.2">
      <c r="A59" s="13" t="s">
        <v>84</v>
      </c>
      <c r="B59" s="14">
        <f ca="1">TODAY()-549</f>
        <v>44619</v>
      </c>
      <c r="C59" s="19">
        <v>30</v>
      </c>
      <c r="D59" s="17">
        <v>1150000</v>
      </c>
      <c r="E59" s="12"/>
      <c r="F59" s="12"/>
      <c r="G59" s="12"/>
    </row>
    <row r="60" spans="1:7" x14ac:dyDescent="0.2">
      <c r="A60" s="13" t="s">
        <v>85</v>
      </c>
      <c r="B60" s="14">
        <f ca="1">TODAY()-426</f>
        <v>44742</v>
      </c>
      <c r="C60" s="19">
        <v>30</v>
      </c>
      <c r="D60" s="17">
        <v>1100000</v>
      </c>
      <c r="E60" s="12"/>
      <c r="F60" s="12"/>
      <c r="G60" s="12"/>
    </row>
    <row r="61" spans="1:7" x14ac:dyDescent="0.2">
      <c r="A61" s="13" t="s">
        <v>86</v>
      </c>
      <c r="B61" s="14">
        <f ca="1">TODAY()-106</f>
        <v>45062</v>
      </c>
      <c r="C61" s="19">
        <v>12</v>
      </c>
      <c r="D61" s="17">
        <v>650000</v>
      </c>
      <c r="E61" s="12"/>
      <c r="F61" s="12"/>
      <c r="G61" s="12"/>
    </row>
    <row r="62" spans="1:7" x14ac:dyDescent="0.2">
      <c r="A62" s="13" t="s">
        <v>87</v>
      </c>
      <c r="B62" s="14">
        <f ca="1">TODAY()-364</f>
        <v>44804</v>
      </c>
      <c r="C62" s="19">
        <v>12</v>
      </c>
      <c r="D62" s="17">
        <v>200000</v>
      </c>
      <c r="E62" s="12"/>
      <c r="F62" s="12"/>
      <c r="G62" s="12"/>
    </row>
    <row r="63" spans="1:7" x14ac:dyDescent="0.2">
      <c r="A63" s="13" t="s">
        <v>88</v>
      </c>
      <c r="B63" s="14">
        <f ca="1">TODAY()-27</f>
        <v>45141</v>
      </c>
      <c r="C63" s="19">
        <v>30</v>
      </c>
      <c r="D63" s="17">
        <v>900000</v>
      </c>
      <c r="E63" s="12"/>
      <c r="F63" s="12"/>
      <c r="G63" s="12"/>
    </row>
    <row r="64" spans="1:7" x14ac:dyDescent="0.2">
      <c r="A64" s="13" t="s">
        <v>89</v>
      </c>
      <c r="B64" s="14">
        <f ca="1">TODAY()-580</f>
        <v>44588</v>
      </c>
      <c r="C64" s="19">
        <v>24</v>
      </c>
      <c r="D64" s="17">
        <v>1250000</v>
      </c>
      <c r="E64" s="12"/>
      <c r="F64" s="12"/>
      <c r="G64" s="12"/>
    </row>
    <row r="65" spans="1:7" x14ac:dyDescent="0.2">
      <c r="A65" s="13" t="s">
        <v>90</v>
      </c>
      <c r="B65" s="14">
        <f ca="1">TODAY()-44</f>
        <v>45124</v>
      </c>
      <c r="C65" s="19">
        <v>6</v>
      </c>
      <c r="D65" s="17">
        <v>850000</v>
      </c>
      <c r="E65" s="12"/>
      <c r="F65" s="12"/>
      <c r="G65" s="12"/>
    </row>
    <row r="66" spans="1:7" x14ac:dyDescent="0.2">
      <c r="A66" s="13" t="s">
        <v>91</v>
      </c>
      <c r="B66" s="14">
        <f ca="1">TODAY()-791</f>
        <v>44377</v>
      </c>
      <c r="C66" s="19">
        <v>36</v>
      </c>
      <c r="D66" s="17">
        <v>800000</v>
      </c>
      <c r="E66" s="12"/>
      <c r="F66" s="12"/>
      <c r="G66" s="12"/>
    </row>
    <row r="67" spans="1:7" x14ac:dyDescent="0.2">
      <c r="A67" s="13" t="s">
        <v>92</v>
      </c>
      <c r="B67" s="14">
        <f ca="1">TODAY()-82</f>
        <v>45086</v>
      </c>
      <c r="C67" s="19">
        <v>12</v>
      </c>
      <c r="D67" s="17">
        <v>350000</v>
      </c>
      <c r="E67" s="12"/>
      <c r="F67" s="12"/>
      <c r="G67" s="12"/>
    </row>
    <row r="68" spans="1:7" x14ac:dyDescent="0.2">
      <c r="A68" s="13" t="s">
        <v>93</v>
      </c>
      <c r="B68" s="14">
        <f ca="1">TODAY()-226</f>
        <v>44942</v>
      </c>
      <c r="C68" s="19">
        <v>18</v>
      </c>
      <c r="D68" s="17">
        <v>300000</v>
      </c>
      <c r="E68" s="12"/>
      <c r="F68" s="12"/>
      <c r="G68" s="12"/>
    </row>
    <row r="69" spans="1:7" x14ac:dyDescent="0.2">
      <c r="A69" s="13" t="s">
        <v>94</v>
      </c>
      <c r="B69" s="14">
        <f ca="1">TODAY()-754</f>
        <v>44414</v>
      </c>
      <c r="C69" s="19">
        <v>30</v>
      </c>
      <c r="D69" s="17">
        <v>950000</v>
      </c>
      <c r="E69" s="12"/>
      <c r="F69" s="12"/>
      <c r="G69" s="12"/>
    </row>
    <row r="70" spans="1:7" x14ac:dyDescent="0.2">
      <c r="A70" s="13" t="s">
        <v>95</v>
      </c>
      <c r="B70" s="14">
        <f ca="1">TODAY()-17</f>
        <v>45151</v>
      </c>
      <c r="C70" s="19">
        <v>30</v>
      </c>
      <c r="D70" s="17">
        <v>850000</v>
      </c>
      <c r="E70" s="12"/>
      <c r="F70" s="12"/>
      <c r="G70" s="12"/>
    </row>
    <row r="71" spans="1:7" x14ac:dyDescent="0.2">
      <c r="A71" s="13" t="s">
        <v>96</v>
      </c>
      <c r="B71" s="14">
        <f ca="1">TODAY()-473</f>
        <v>44695</v>
      </c>
      <c r="C71" s="19">
        <v>24</v>
      </c>
      <c r="D71" s="17">
        <v>800000</v>
      </c>
      <c r="E71" s="12"/>
      <c r="F71" s="12"/>
      <c r="G71" s="12"/>
    </row>
    <row r="72" spans="1:7" x14ac:dyDescent="0.2">
      <c r="A72" s="13" t="s">
        <v>97</v>
      </c>
      <c r="B72" s="14">
        <f ca="1">TODAY()-353</f>
        <v>44815</v>
      </c>
      <c r="C72" s="19">
        <v>24</v>
      </c>
      <c r="D72" s="17">
        <v>350000</v>
      </c>
      <c r="E72" s="12"/>
      <c r="F72" s="12"/>
      <c r="G72" s="12"/>
    </row>
    <row r="73" spans="1:7" x14ac:dyDescent="0.2">
      <c r="A73" s="13" t="s">
        <v>98</v>
      </c>
      <c r="B73" s="14">
        <f ca="1">TODAY()-704</f>
        <v>44464</v>
      </c>
      <c r="C73" s="19">
        <v>24</v>
      </c>
      <c r="D73" s="17">
        <v>700000</v>
      </c>
      <c r="E73" s="12"/>
      <c r="F73" s="12"/>
      <c r="G73" s="12"/>
    </row>
    <row r="74" spans="1:7" x14ac:dyDescent="0.2">
      <c r="A74" s="13" t="s">
        <v>99</v>
      </c>
      <c r="B74" s="14">
        <f ca="1">TODAY()-124</f>
        <v>45044</v>
      </c>
      <c r="C74" s="19">
        <v>6</v>
      </c>
      <c r="D74" s="17">
        <v>1050000</v>
      </c>
      <c r="E74" s="12"/>
      <c r="F74" s="12"/>
      <c r="G74" s="12"/>
    </row>
    <row r="75" spans="1:7" x14ac:dyDescent="0.2">
      <c r="A75" s="13" t="s">
        <v>100</v>
      </c>
      <c r="B75" s="14">
        <f ca="1">TODAY()-207</f>
        <v>44961</v>
      </c>
      <c r="C75" s="19">
        <v>36</v>
      </c>
      <c r="D75" s="17">
        <v>1200000</v>
      </c>
      <c r="E75" s="12"/>
      <c r="F75" s="12"/>
      <c r="G75" s="12"/>
    </row>
    <row r="76" spans="1:7" x14ac:dyDescent="0.2">
      <c r="A76" s="13" t="s">
        <v>101</v>
      </c>
      <c r="B76" s="14">
        <f ca="1">TODAY()-81</f>
        <v>45087</v>
      </c>
      <c r="C76" s="19">
        <v>6</v>
      </c>
      <c r="D76" s="17">
        <v>800000</v>
      </c>
      <c r="E76" s="12"/>
      <c r="F76" s="12"/>
      <c r="G76" s="12"/>
    </row>
    <row r="77" spans="1:7" x14ac:dyDescent="0.2">
      <c r="A77" s="13" t="s">
        <v>102</v>
      </c>
      <c r="B77" s="14">
        <f ca="1">TODAY()-651</f>
        <v>44517</v>
      </c>
      <c r="C77" s="19">
        <v>36</v>
      </c>
      <c r="D77" s="17">
        <v>200000</v>
      </c>
      <c r="E77" s="12"/>
      <c r="F77" s="12"/>
      <c r="G77" s="12"/>
    </row>
    <row r="78" spans="1:7" x14ac:dyDescent="0.2">
      <c r="A78" s="13" t="s">
        <v>103</v>
      </c>
      <c r="B78" s="14">
        <f ca="1">TODAY()-137</f>
        <v>45031</v>
      </c>
      <c r="C78" s="19">
        <v>24</v>
      </c>
      <c r="D78" s="17">
        <v>600000</v>
      </c>
      <c r="E78" s="12"/>
      <c r="F78" s="12"/>
      <c r="G78" s="12"/>
    </row>
    <row r="79" spans="1:7" x14ac:dyDescent="0.2">
      <c r="A79" s="13" t="s">
        <v>104</v>
      </c>
      <c r="B79" s="14">
        <f ca="1">TODAY()-262</f>
        <v>44906</v>
      </c>
      <c r="C79" s="19">
        <v>36</v>
      </c>
      <c r="D79" s="17">
        <v>400000</v>
      </c>
      <c r="E79" s="12"/>
      <c r="F79" s="12"/>
      <c r="G79" s="12"/>
    </row>
    <row r="80" spans="1:7" x14ac:dyDescent="0.2">
      <c r="A80" s="13" t="s">
        <v>105</v>
      </c>
      <c r="B80" s="14">
        <f ca="1">TODAY()-100</f>
        <v>45068</v>
      </c>
      <c r="C80" s="19">
        <v>6</v>
      </c>
      <c r="D80" s="17">
        <v>250000</v>
      </c>
      <c r="E80" s="12"/>
      <c r="F80" s="12"/>
      <c r="G80" s="12"/>
    </row>
    <row r="81" spans="1:7" x14ac:dyDescent="0.2">
      <c r="A81" s="13" t="s">
        <v>106</v>
      </c>
      <c r="B81" s="14">
        <f ca="1">TODAY()-343</f>
        <v>44825</v>
      </c>
      <c r="C81" s="19">
        <v>12</v>
      </c>
      <c r="D81" s="17">
        <v>450000</v>
      </c>
      <c r="E81" s="12"/>
      <c r="F81" s="12"/>
      <c r="G81" s="12"/>
    </row>
    <row r="82" spans="1:7" x14ac:dyDescent="0.2">
      <c r="A82" s="13" t="s">
        <v>107</v>
      </c>
      <c r="B82" s="14">
        <f ca="1">TODAY()-63</f>
        <v>45105</v>
      </c>
      <c r="C82" s="19">
        <v>30</v>
      </c>
      <c r="D82" s="17">
        <v>450000</v>
      </c>
      <c r="E82" s="12"/>
      <c r="F82" s="12"/>
      <c r="G82" s="12"/>
    </row>
    <row r="83" spans="1:7" x14ac:dyDescent="0.2">
      <c r="A83" s="13" t="s">
        <v>108</v>
      </c>
      <c r="B83" s="14">
        <f ca="1">TODAY()-3</f>
        <v>45165</v>
      </c>
      <c r="C83" s="19">
        <v>30</v>
      </c>
      <c r="D83" s="17">
        <v>400000</v>
      </c>
      <c r="E83" s="12"/>
      <c r="F83" s="12"/>
      <c r="G83" s="12"/>
    </row>
    <row r="84" spans="1:7" x14ac:dyDescent="0.2">
      <c r="A84" s="13" t="s">
        <v>109</v>
      </c>
      <c r="B84" s="14">
        <f ca="1">TODAY()-109</f>
        <v>45059</v>
      </c>
      <c r="C84" s="19">
        <v>12</v>
      </c>
      <c r="D84" s="17">
        <v>1200000</v>
      </c>
      <c r="E84" s="12"/>
      <c r="F84" s="12"/>
      <c r="G84" s="12"/>
    </row>
    <row r="85" spans="1:7" x14ac:dyDescent="0.2">
      <c r="A85" s="13" t="s">
        <v>110</v>
      </c>
      <c r="B85" s="14">
        <f ca="1">TODAY()-650</f>
        <v>44518</v>
      </c>
      <c r="C85" s="19">
        <v>24</v>
      </c>
      <c r="D85" s="17">
        <v>450000</v>
      </c>
      <c r="E85" s="12"/>
      <c r="F85" s="12"/>
      <c r="G85" s="12"/>
    </row>
    <row r="86" spans="1:7" x14ac:dyDescent="0.2">
      <c r="A86" s="13" t="s">
        <v>111</v>
      </c>
      <c r="B86" s="14">
        <f ca="1">TODAY()-17</f>
        <v>45151</v>
      </c>
      <c r="C86" s="19">
        <v>6</v>
      </c>
      <c r="D86" s="17">
        <v>750000</v>
      </c>
      <c r="E86" s="12"/>
      <c r="F86" s="12"/>
      <c r="G86" s="12"/>
    </row>
    <row r="87" spans="1:7" x14ac:dyDescent="0.2">
      <c r="A87" s="13" t="s">
        <v>112</v>
      </c>
      <c r="B87" s="14">
        <f ca="1">TODAY()-304</f>
        <v>44864</v>
      </c>
      <c r="C87" s="19">
        <v>24</v>
      </c>
      <c r="D87" s="17">
        <v>400000</v>
      </c>
      <c r="E87" s="12"/>
      <c r="F87" s="12"/>
      <c r="G87" s="12"/>
    </row>
    <row r="88" spans="1:7" x14ac:dyDescent="0.2">
      <c r="A88" s="13" t="s">
        <v>113</v>
      </c>
      <c r="B88" s="14">
        <f ca="1">TODAY()-43</f>
        <v>45125</v>
      </c>
      <c r="C88" s="19">
        <v>30</v>
      </c>
      <c r="D88" s="17">
        <v>850000</v>
      </c>
      <c r="E88" s="12"/>
      <c r="F88" s="12"/>
      <c r="G88" s="12"/>
    </row>
    <row r="89" spans="1:7" x14ac:dyDescent="0.2">
      <c r="A89" s="13" t="s">
        <v>114</v>
      </c>
      <c r="B89" s="14">
        <f ca="1">TODAY()-84</f>
        <v>45084</v>
      </c>
      <c r="C89" s="19">
        <v>18</v>
      </c>
      <c r="D89" s="17">
        <v>700000</v>
      </c>
      <c r="E89" s="12"/>
      <c r="F89" s="12"/>
      <c r="G89" s="12"/>
    </row>
    <row r="90" spans="1:7" x14ac:dyDescent="0.2">
      <c r="A90" s="13" t="s">
        <v>115</v>
      </c>
      <c r="B90" s="14">
        <f ca="1">TODAY()-56</f>
        <v>45112</v>
      </c>
      <c r="C90" s="19">
        <v>18</v>
      </c>
      <c r="D90" s="17">
        <v>1050000</v>
      </c>
      <c r="E90" s="12"/>
      <c r="F90" s="12"/>
      <c r="G90" s="12"/>
    </row>
    <row r="91" spans="1:7" x14ac:dyDescent="0.2">
      <c r="A91" s="13" t="s">
        <v>116</v>
      </c>
      <c r="B91" s="14">
        <f ca="1">TODAY()-42</f>
        <v>45126</v>
      </c>
      <c r="C91" s="19">
        <v>6</v>
      </c>
      <c r="D91" s="17">
        <v>300000</v>
      </c>
      <c r="E91" s="12"/>
      <c r="F91" s="12"/>
      <c r="G91" s="12"/>
    </row>
    <row r="92" spans="1:7" x14ac:dyDescent="0.2">
      <c r="A92" s="13" t="s">
        <v>117</v>
      </c>
      <c r="B92" s="14">
        <f ca="1">TODAY()-161</f>
        <v>45007</v>
      </c>
      <c r="C92" s="19">
        <v>24</v>
      </c>
      <c r="D92" s="17">
        <v>750000</v>
      </c>
      <c r="E92" s="12"/>
      <c r="F92" s="12"/>
      <c r="G92" s="12"/>
    </row>
    <row r="93" spans="1:7" x14ac:dyDescent="0.2">
      <c r="A93" s="13" t="s">
        <v>118</v>
      </c>
      <c r="B93" s="14">
        <f ca="1">TODAY()-479</f>
        <v>44689</v>
      </c>
      <c r="C93" s="19">
        <v>36</v>
      </c>
      <c r="D93" s="17">
        <v>200000</v>
      </c>
      <c r="E93" s="12"/>
      <c r="F93" s="12"/>
      <c r="G93" s="12"/>
    </row>
    <row r="94" spans="1:7" x14ac:dyDescent="0.2">
      <c r="A94" s="13" t="s">
        <v>119</v>
      </c>
      <c r="B94" s="14">
        <f ca="1">TODAY()-520</f>
        <v>44648</v>
      </c>
      <c r="C94" s="19">
        <v>36</v>
      </c>
      <c r="D94" s="17">
        <v>200000</v>
      </c>
      <c r="E94" s="12"/>
      <c r="F94" s="12"/>
      <c r="G94" s="12"/>
    </row>
    <row r="95" spans="1:7" x14ac:dyDescent="0.2">
      <c r="A95" s="13" t="s">
        <v>120</v>
      </c>
      <c r="B95" s="14">
        <f ca="1">TODAY()-102</f>
        <v>45066</v>
      </c>
      <c r="C95" s="19">
        <v>24</v>
      </c>
      <c r="D95" s="17">
        <v>600000</v>
      </c>
      <c r="E95" s="12"/>
      <c r="F95" s="12"/>
      <c r="G95" s="12"/>
    </row>
    <row r="96" spans="1:7" x14ac:dyDescent="0.2">
      <c r="A96" s="13" t="s">
        <v>121</v>
      </c>
      <c r="B96" s="14">
        <f ca="1">TODAY()-309</f>
        <v>44859</v>
      </c>
      <c r="C96" s="19">
        <v>12</v>
      </c>
      <c r="D96" s="17">
        <v>1200000</v>
      </c>
      <c r="E96" s="12"/>
      <c r="F96" s="12"/>
      <c r="G96" s="12"/>
    </row>
    <row r="97" spans="1:7" x14ac:dyDescent="0.2">
      <c r="A97" s="13" t="s">
        <v>122</v>
      </c>
      <c r="B97" s="14">
        <f ca="1">TODAY()-287</f>
        <v>44881</v>
      </c>
      <c r="C97" s="19">
        <v>30</v>
      </c>
      <c r="D97" s="17">
        <v>950000</v>
      </c>
      <c r="E97" s="12"/>
      <c r="F97" s="12"/>
      <c r="G97" s="12"/>
    </row>
    <row r="98" spans="1:7" x14ac:dyDescent="0.2">
      <c r="A98" s="13" t="s">
        <v>123</v>
      </c>
      <c r="B98" s="14">
        <f ca="1">TODAY()-611</f>
        <v>44557</v>
      </c>
      <c r="C98" s="19">
        <v>24</v>
      </c>
      <c r="D98" s="17">
        <v>1250000</v>
      </c>
      <c r="E98" s="12"/>
      <c r="F98" s="12"/>
      <c r="G98" s="12"/>
    </row>
    <row r="99" spans="1:7" x14ac:dyDescent="0.2">
      <c r="A99" s="13" t="s">
        <v>124</v>
      </c>
      <c r="B99" s="14">
        <f ca="1">TODAY()-463</f>
        <v>44705</v>
      </c>
      <c r="C99" s="19">
        <v>18</v>
      </c>
      <c r="D99" s="17">
        <v>1150000</v>
      </c>
      <c r="E99" s="12"/>
      <c r="F99" s="12"/>
      <c r="G99" s="12"/>
    </row>
    <row r="100" spans="1:7" x14ac:dyDescent="0.2">
      <c r="A100" s="13" t="s">
        <v>125</v>
      </c>
      <c r="B100" s="14">
        <f ca="1">TODAY()-14</f>
        <v>45154</v>
      </c>
      <c r="C100" s="19">
        <v>18</v>
      </c>
      <c r="D100" s="17">
        <v>850000</v>
      </c>
      <c r="E100" s="12"/>
      <c r="F100" s="12"/>
      <c r="G100" s="12"/>
    </row>
    <row r="101" spans="1:7" x14ac:dyDescent="0.2">
      <c r="A101" s="13" t="s">
        <v>126</v>
      </c>
      <c r="B101" s="14">
        <f ca="1">TODAY()-296</f>
        <v>44872</v>
      </c>
      <c r="C101" s="19">
        <v>18</v>
      </c>
      <c r="D101" s="17">
        <v>150000</v>
      </c>
      <c r="E101" s="12"/>
      <c r="F101" s="12"/>
      <c r="G101" s="12"/>
    </row>
    <row r="102" spans="1:7" x14ac:dyDescent="0.2">
      <c r="A102" s="13" t="s">
        <v>127</v>
      </c>
      <c r="B102" s="14">
        <f ca="1">TODAY()-10</f>
        <v>45158</v>
      </c>
      <c r="C102" s="19">
        <v>18</v>
      </c>
      <c r="D102" s="17">
        <v>350000</v>
      </c>
      <c r="E102" s="12"/>
      <c r="F102" s="12"/>
      <c r="G102" s="12"/>
    </row>
    <row r="103" spans="1:7" x14ac:dyDescent="0.2">
      <c r="A103" s="13" t="s">
        <v>128</v>
      </c>
      <c r="B103" s="14">
        <f ca="1">TODAY()-118</f>
        <v>45050</v>
      </c>
      <c r="C103" s="19">
        <v>18</v>
      </c>
      <c r="D103" s="17">
        <v>1150000</v>
      </c>
      <c r="E103" s="12"/>
      <c r="F103" s="12"/>
      <c r="G103" s="12"/>
    </row>
    <row r="104" spans="1:7" x14ac:dyDescent="0.2">
      <c r="A104" s="13" t="s">
        <v>129</v>
      </c>
      <c r="B104" s="14">
        <f ca="1">TODAY()-115</f>
        <v>45053</v>
      </c>
      <c r="C104" s="19">
        <v>6</v>
      </c>
      <c r="D104" s="17">
        <v>700000</v>
      </c>
      <c r="E104" s="12"/>
      <c r="F104" s="12"/>
      <c r="G104" s="12"/>
    </row>
    <row r="105" spans="1:7" x14ac:dyDescent="0.2">
      <c r="A105" s="13" t="s">
        <v>130</v>
      </c>
      <c r="B105" s="14">
        <f ca="1">TODAY()-287</f>
        <v>44881</v>
      </c>
      <c r="C105" s="19">
        <v>24</v>
      </c>
      <c r="D105" s="17">
        <v>1100000</v>
      </c>
      <c r="E105" s="12"/>
      <c r="F105" s="12"/>
      <c r="G105" s="12"/>
    </row>
    <row r="106" spans="1:7" x14ac:dyDescent="0.2">
      <c r="A106" s="13" t="s">
        <v>131</v>
      </c>
      <c r="B106" s="14">
        <f ca="1">TODAY()-170</f>
        <v>44998</v>
      </c>
      <c r="C106" s="19">
        <v>18</v>
      </c>
      <c r="D106" s="17">
        <v>250000</v>
      </c>
      <c r="E106" s="12"/>
      <c r="F106" s="12"/>
      <c r="G106" s="12"/>
    </row>
    <row r="107" spans="1:7" x14ac:dyDescent="0.2">
      <c r="A107" s="13" t="s">
        <v>132</v>
      </c>
      <c r="B107" s="14">
        <f ca="1">TODAY()-328</f>
        <v>44840</v>
      </c>
      <c r="C107" s="19">
        <v>12</v>
      </c>
      <c r="D107" s="17">
        <v>800000</v>
      </c>
      <c r="E107" s="12"/>
      <c r="F107" s="12"/>
      <c r="G107" s="12"/>
    </row>
    <row r="108" spans="1:7" x14ac:dyDescent="0.2">
      <c r="A108" s="13" t="s">
        <v>133</v>
      </c>
      <c r="B108" s="14">
        <f ca="1">TODAY()-2</f>
        <v>45166</v>
      </c>
      <c r="C108" s="19">
        <v>12</v>
      </c>
      <c r="D108" s="17">
        <v>550000</v>
      </c>
      <c r="E108" s="12"/>
      <c r="F108" s="12"/>
      <c r="G108" s="12"/>
    </row>
    <row r="109" spans="1:7" x14ac:dyDescent="0.2">
      <c r="A109" s="13" t="s">
        <v>134</v>
      </c>
      <c r="B109" s="14">
        <f ca="1">TODAY()-270</f>
        <v>44898</v>
      </c>
      <c r="C109" s="19">
        <v>30</v>
      </c>
      <c r="D109" s="17">
        <v>600000</v>
      </c>
      <c r="E109" s="12"/>
      <c r="F109" s="12"/>
      <c r="G109" s="12"/>
    </row>
    <row r="110" spans="1:7" x14ac:dyDescent="0.2">
      <c r="A110" s="13" t="s">
        <v>135</v>
      </c>
      <c r="B110" s="14">
        <f ca="1">TODAY()-1080</f>
        <v>44088</v>
      </c>
      <c r="C110" s="19">
        <v>36</v>
      </c>
      <c r="D110" s="17">
        <v>1150000</v>
      </c>
      <c r="E110" s="12"/>
      <c r="F110" s="12"/>
      <c r="G110" s="12"/>
    </row>
    <row r="111" spans="1:7" x14ac:dyDescent="0.2">
      <c r="A111" s="13" t="s">
        <v>136</v>
      </c>
      <c r="B111" s="14">
        <f ca="1">TODAY()-29</f>
        <v>45139</v>
      </c>
      <c r="C111" s="19">
        <v>6</v>
      </c>
      <c r="D111" s="17">
        <v>350000</v>
      </c>
      <c r="E111" s="12"/>
      <c r="F111" s="12"/>
      <c r="G111" s="12"/>
    </row>
    <row r="112" spans="1:7" x14ac:dyDescent="0.2">
      <c r="A112" s="13" t="s">
        <v>137</v>
      </c>
      <c r="B112" s="14">
        <f ca="1">TODAY()-883</f>
        <v>44285</v>
      </c>
      <c r="C112" s="19">
        <v>36</v>
      </c>
      <c r="D112" s="17">
        <v>1000000</v>
      </c>
      <c r="E112" s="12"/>
      <c r="F112" s="12"/>
      <c r="G112" s="12"/>
    </row>
    <row r="113" spans="1:7" x14ac:dyDescent="0.2">
      <c r="A113" s="13" t="s">
        <v>138</v>
      </c>
      <c r="B113" s="14">
        <f ca="1">TODAY()-315</f>
        <v>44853</v>
      </c>
      <c r="C113" s="19">
        <v>12</v>
      </c>
      <c r="D113" s="17">
        <v>900000</v>
      </c>
      <c r="E113" s="12"/>
      <c r="F113" s="12"/>
      <c r="G113" s="12"/>
    </row>
    <row r="114" spans="1:7" x14ac:dyDescent="0.2">
      <c r="A114" s="13" t="s">
        <v>139</v>
      </c>
      <c r="B114" s="14">
        <f ca="1">TODAY()-262</f>
        <v>44906</v>
      </c>
      <c r="C114" s="19">
        <v>12</v>
      </c>
      <c r="D114" s="17">
        <v>300000</v>
      </c>
      <c r="E114" s="12"/>
      <c r="F114" s="12"/>
      <c r="G114" s="12"/>
    </row>
    <row r="115" spans="1:7" x14ac:dyDescent="0.2">
      <c r="A115" s="13" t="s">
        <v>140</v>
      </c>
      <c r="B115" s="14">
        <f ca="1">TODAY()-207</f>
        <v>44961</v>
      </c>
      <c r="C115" s="19">
        <v>36</v>
      </c>
      <c r="D115" s="17">
        <v>650000</v>
      </c>
      <c r="E115" s="12"/>
      <c r="F115" s="12"/>
      <c r="G115" s="12"/>
    </row>
    <row r="116" spans="1:7" x14ac:dyDescent="0.2">
      <c r="A116" s="13" t="s">
        <v>141</v>
      </c>
      <c r="B116" s="14">
        <f ca="1">TODAY()-728</f>
        <v>44440</v>
      </c>
      <c r="C116" s="19">
        <v>30</v>
      </c>
      <c r="D116" s="17">
        <v>650000</v>
      </c>
      <c r="E116" s="12"/>
      <c r="F116" s="12"/>
      <c r="G116" s="12"/>
    </row>
    <row r="117" spans="1:7" x14ac:dyDescent="0.2">
      <c r="A117" s="13" t="s">
        <v>142</v>
      </c>
      <c r="B117" s="14">
        <f ca="1">TODAY()-428</f>
        <v>44740</v>
      </c>
      <c r="C117" s="19">
        <v>30</v>
      </c>
      <c r="D117" s="17">
        <v>600000</v>
      </c>
      <c r="E117" s="12"/>
      <c r="F117" s="12"/>
      <c r="G117" s="12"/>
    </row>
    <row r="118" spans="1:7" x14ac:dyDescent="0.2">
      <c r="A118" s="13" t="s">
        <v>143</v>
      </c>
      <c r="B118" s="14">
        <f ca="1">TODAY()-243</f>
        <v>44925</v>
      </c>
      <c r="C118" s="19">
        <v>12</v>
      </c>
      <c r="D118" s="17">
        <v>600000</v>
      </c>
      <c r="E118" s="12"/>
      <c r="F118" s="12"/>
      <c r="G118" s="12"/>
    </row>
    <row r="119" spans="1:7" x14ac:dyDescent="0.2">
      <c r="A119" s="13" t="s">
        <v>144</v>
      </c>
      <c r="B119" s="14">
        <f ca="1">TODAY()-197</f>
        <v>44971</v>
      </c>
      <c r="C119" s="19">
        <v>18</v>
      </c>
      <c r="D119" s="17">
        <v>750000</v>
      </c>
      <c r="E119" s="12"/>
      <c r="F119" s="12"/>
      <c r="G119" s="12"/>
    </row>
    <row r="120" spans="1:7" x14ac:dyDescent="0.2">
      <c r="A120" s="13" t="s">
        <v>145</v>
      </c>
      <c r="B120" s="14">
        <f ca="1">TODAY()-47</f>
        <v>45121</v>
      </c>
      <c r="C120" s="19">
        <v>6</v>
      </c>
      <c r="D120" s="17">
        <v>1150000</v>
      </c>
      <c r="E120" s="12"/>
      <c r="F120" s="12"/>
      <c r="G120" s="12"/>
    </row>
    <row r="121" spans="1:7" x14ac:dyDescent="0.2">
      <c r="A121" s="13" t="s">
        <v>146</v>
      </c>
      <c r="B121" s="14">
        <f ca="1">TODAY()-822</f>
        <v>44346</v>
      </c>
      <c r="C121" s="19">
        <v>36</v>
      </c>
      <c r="D121" s="17">
        <v>1250000</v>
      </c>
      <c r="E121" s="12"/>
      <c r="F121" s="12"/>
      <c r="G121" s="12"/>
    </row>
    <row r="122" spans="1:7" x14ac:dyDescent="0.2">
      <c r="A122" s="13" t="s">
        <v>147</v>
      </c>
      <c r="B122" s="14">
        <f ca="1">TODAY()-39</f>
        <v>45129</v>
      </c>
      <c r="C122" s="19">
        <v>12</v>
      </c>
      <c r="D122" s="17">
        <v>200000</v>
      </c>
      <c r="E122" s="12"/>
      <c r="F122" s="12"/>
      <c r="G122" s="12"/>
    </row>
    <row r="123" spans="1:7" x14ac:dyDescent="0.2">
      <c r="A123" s="13" t="s">
        <v>148</v>
      </c>
      <c r="B123" s="14">
        <f ca="1">TODAY()-514</f>
        <v>44654</v>
      </c>
      <c r="C123" s="19">
        <v>18</v>
      </c>
      <c r="D123" s="17">
        <v>1250000</v>
      </c>
      <c r="E123" s="12"/>
      <c r="F123" s="12"/>
      <c r="G123" s="12"/>
    </row>
    <row r="124" spans="1:7" x14ac:dyDescent="0.2">
      <c r="A124" s="13" t="s">
        <v>149</v>
      </c>
      <c r="B124" s="14">
        <f ca="1">TODAY()-268</f>
        <v>44900</v>
      </c>
      <c r="C124" s="19">
        <v>18</v>
      </c>
      <c r="D124" s="17">
        <v>650000</v>
      </c>
      <c r="E124" s="12"/>
      <c r="F124" s="12"/>
      <c r="G124" s="12"/>
    </row>
    <row r="125" spans="1:7" x14ac:dyDescent="0.2">
      <c r="A125" s="13" t="s">
        <v>150</v>
      </c>
      <c r="B125" s="14">
        <f ca="1">TODAY()-418</f>
        <v>44750</v>
      </c>
      <c r="C125" s="19">
        <v>36</v>
      </c>
      <c r="D125" s="17">
        <v>850000</v>
      </c>
      <c r="E125" s="12"/>
      <c r="F125" s="12"/>
      <c r="G125" s="12"/>
    </row>
    <row r="126" spans="1:7" x14ac:dyDescent="0.2">
      <c r="A126" s="13" t="s">
        <v>151</v>
      </c>
      <c r="B126" s="14">
        <f ca="1">TODAY()-713</f>
        <v>44455</v>
      </c>
      <c r="C126" s="19">
        <v>36</v>
      </c>
      <c r="D126" s="17">
        <v>650000</v>
      </c>
      <c r="E126" s="12"/>
      <c r="F126" s="12"/>
      <c r="G126" s="12"/>
    </row>
    <row r="127" spans="1:7" x14ac:dyDescent="0.2">
      <c r="A127" s="13" t="s">
        <v>152</v>
      </c>
      <c r="B127" s="14">
        <f ca="1">TODAY()-46</f>
        <v>45122</v>
      </c>
      <c r="C127" s="19">
        <v>12</v>
      </c>
      <c r="D127" s="17">
        <v>1250000</v>
      </c>
      <c r="E127" s="12"/>
      <c r="F127" s="12"/>
      <c r="G127" s="12"/>
    </row>
    <row r="128" spans="1:7" x14ac:dyDescent="0.2">
      <c r="A128" s="13" t="s">
        <v>153</v>
      </c>
      <c r="B128" s="14">
        <f ca="1">TODAY()-326</f>
        <v>44842</v>
      </c>
      <c r="C128" s="19">
        <v>12</v>
      </c>
      <c r="D128" s="17">
        <v>1000000</v>
      </c>
      <c r="E128" s="12"/>
      <c r="F128" s="12"/>
      <c r="G128" s="12"/>
    </row>
    <row r="129" spans="1:7" x14ac:dyDescent="0.2">
      <c r="A129" s="13" t="s">
        <v>154</v>
      </c>
      <c r="B129" s="14">
        <f ca="1">TODAY()-312</f>
        <v>44856</v>
      </c>
      <c r="C129" s="19">
        <v>30</v>
      </c>
      <c r="D129" s="17">
        <v>700000</v>
      </c>
      <c r="E129" s="12"/>
      <c r="F129" s="12"/>
      <c r="G129" s="12"/>
    </row>
    <row r="130" spans="1:7" x14ac:dyDescent="0.2">
      <c r="A130" s="13" t="s">
        <v>155</v>
      </c>
      <c r="B130" s="14">
        <f ca="1">TODAY()-301</f>
        <v>44867</v>
      </c>
      <c r="C130" s="19">
        <v>30</v>
      </c>
      <c r="D130" s="17">
        <v>1050000</v>
      </c>
      <c r="E130" s="12"/>
      <c r="F130" s="12"/>
      <c r="G130" s="12"/>
    </row>
    <row r="131" spans="1:7" x14ac:dyDescent="0.2">
      <c r="A131" s="13" t="s">
        <v>156</v>
      </c>
      <c r="B131" s="14">
        <f ca="1">TODAY()-128</f>
        <v>45040</v>
      </c>
      <c r="C131" s="19">
        <v>6</v>
      </c>
      <c r="D131" s="17">
        <v>550000</v>
      </c>
      <c r="E131" s="12"/>
      <c r="F131" s="12"/>
      <c r="G131" s="12"/>
    </row>
    <row r="132" spans="1:7" x14ac:dyDescent="0.2">
      <c r="A132" s="13" t="s">
        <v>157</v>
      </c>
      <c r="B132" s="14">
        <f ca="1">TODAY()-107</f>
        <v>45061</v>
      </c>
      <c r="C132" s="19">
        <v>6</v>
      </c>
      <c r="D132" s="17">
        <v>750000</v>
      </c>
      <c r="E132" s="12"/>
      <c r="F132" s="12"/>
      <c r="G132" s="12"/>
    </row>
    <row r="133" spans="1:7" x14ac:dyDescent="0.2">
      <c r="A133" s="13" t="s">
        <v>158</v>
      </c>
      <c r="B133" s="14">
        <f ca="1">TODAY()-19</f>
        <v>45149</v>
      </c>
      <c r="C133" s="19">
        <v>24</v>
      </c>
      <c r="D133" s="17">
        <v>650000</v>
      </c>
      <c r="E133" s="12"/>
      <c r="F133" s="12"/>
      <c r="G133" s="12"/>
    </row>
    <row r="134" spans="1:7" x14ac:dyDescent="0.2">
      <c r="A134" s="13" t="s">
        <v>159</v>
      </c>
      <c r="B134" s="14">
        <f ca="1">TODAY()-6</f>
        <v>45162</v>
      </c>
      <c r="C134" s="19">
        <v>6</v>
      </c>
      <c r="D134" s="17">
        <v>700000</v>
      </c>
      <c r="E134" s="12"/>
      <c r="F134" s="12"/>
      <c r="G134" s="12"/>
    </row>
    <row r="135" spans="1:7" x14ac:dyDescent="0.2">
      <c r="A135" s="13" t="s">
        <v>160</v>
      </c>
      <c r="B135" s="14">
        <f ca="1">TODAY()-845</f>
        <v>44323</v>
      </c>
      <c r="C135" s="19">
        <v>30</v>
      </c>
      <c r="D135" s="17">
        <v>450000</v>
      </c>
      <c r="E135" s="12"/>
      <c r="F135" s="12"/>
      <c r="G135" s="12"/>
    </row>
    <row r="136" spans="1:7" x14ac:dyDescent="0.2">
      <c r="A136" s="13" t="s">
        <v>161</v>
      </c>
      <c r="B136" s="14">
        <f ca="1">TODAY()-694</f>
        <v>44474</v>
      </c>
      <c r="C136" s="19">
        <v>30</v>
      </c>
      <c r="D136" s="17">
        <v>300000</v>
      </c>
      <c r="E136" s="12"/>
      <c r="F136" s="12"/>
      <c r="G136" s="12"/>
    </row>
    <row r="137" spans="1:7" x14ac:dyDescent="0.2">
      <c r="A137" s="13" t="s">
        <v>162</v>
      </c>
      <c r="B137" s="14">
        <f ca="1">TODAY()-157</f>
        <v>45011</v>
      </c>
      <c r="C137" s="19">
        <v>12</v>
      </c>
      <c r="D137" s="17">
        <v>1000000</v>
      </c>
      <c r="E137" s="12"/>
      <c r="F137" s="12"/>
      <c r="G137" s="12"/>
    </row>
    <row r="138" spans="1:7" x14ac:dyDescent="0.2">
      <c r="A138" s="13" t="s">
        <v>163</v>
      </c>
      <c r="B138" s="14">
        <f ca="1">TODAY()-55</f>
        <v>45113</v>
      </c>
      <c r="C138" s="19">
        <v>18</v>
      </c>
      <c r="D138" s="17">
        <v>1000000</v>
      </c>
      <c r="E138" s="12"/>
      <c r="F138" s="12"/>
      <c r="G138" s="12"/>
    </row>
    <row r="139" spans="1:7" x14ac:dyDescent="0.2">
      <c r="A139" s="13" t="s">
        <v>164</v>
      </c>
      <c r="B139" s="14">
        <f ca="1">TODAY()-484</f>
        <v>44684</v>
      </c>
      <c r="C139" s="19">
        <v>24</v>
      </c>
      <c r="D139" s="17">
        <v>850000</v>
      </c>
      <c r="E139" s="12"/>
      <c r="F139" s="12"/>
      <c r="G139" s="12"/>
    </row>
    <row r="140" spans="1:7" x14ac:dyDescent="0.2">
      <c r="A140" s="13" t="s">
        <v>165</v>
      </c>
      <c r="B140" s="14">
        <f ca="1">TODAY()-37</f>
        <v>45131</v>
      </c>
      <c r="C140" s="19">
        <v>12</v>
      </c>
      <c r="D140" s="17">
        <v>650000</v>
      </c>
      <c r="E140" s="12"/>
      <c r="F140" s="12"/>
      <c r="G140" s="12"/>
    </row>
    <row r="141" spans="1:7" x14ac:dyDescent="0.2">
      <c r="A141" s="13" t="s">
        <v>166</v>
      </c>
      <c r="B141" s="14">
        <f ca="1">TODAY()-634</f>
        <v>44534</v>
      </c>
      <c r="C141" s="19">
        <v>24</v>
      </c>
      <c r="D141" s="17">
        <v>900000</v>
      </c>
      <c r="E141" s="12"/>
      <c r="F141" s="12"/>
      <c r="G141" s="12"/>
    </row>
    <row r="142" spans="1:7" x14ac:dyDescent="0.2">
      <c r="A142" s="13" t="s">
        <v>167</v>
      </c>
      <c r="B142" s="14">
        <f ca="1">TODAY()-144</f>
        <v>45024</v>
      </c>
      <c r="C142" s="19">
        <v>30</v>
      </c>
      <c r="D142" s="17">
        <v>700000</v>
      </c>
      <c r="E142" s="12"/>
      <c r="F142" s="12"/>
      <c r="G142" s="12"/>
    </row>
    <row r="143" spans="1:7" x14ac:dyDescent="0.2">
      <c r="A143" s="13" t="s">
        <v>168</v>
      </c>
      <c r="B143" s="14">
        <f ca="1">TODAY()-822</f>
        <v>44346</v>
      </c>
      <c r="C143" s="19">
        <v>30</v>
      </c>
      <c r="D143" s="17">
        <v>450000</v>
      </c>
      <c r="E143" s="12"/>
      <c r="F143" s="12"/>
      <c r="G143" s="12"/>
    </row>
    <row r="144" spans="1:7" x14ac:dyDescent="0.2">
      <c r="A144" s="13" t="s">
        <v>169</v>
      </c>
      <c r="B144" s="14">
        <f ca="1">TODAY()-423</f>
        <v>44745</v>
      </c>
      <c r="C144" s="19">
        <v>36</v>
      </c>
      <c r="D144" s="17">
        <v>1050000</v>
      </c>
      <c r="E144" s="12"/>
      <c r="F144" s="12"/>
      <c r="G144" s="12"/>
    </row>
    <row r="145" spans="1:7" x14ac:dyDescent="0.2">
      <c r="A145" s="13" t="s">
        <v>170</v>
      </c>
      <c r="B145" s="14">
        <f ca="1">TODAY()-164</f>
        <v>45004</v>
      </c>
      <c r="C145" s="19">
        <v>6</v>
      </c>
      <c r="D145" s="17">
        <v>200000</v>
      </c>
      <c r="E145" s="12"/>
      <c r="F145" s="12"/>
      <c r="G145" s="12"/>
    </row>
    <row r="146" spans="1:7" x14ac:dyDescent="0.2">
      <c r="A146" s="13" t="s">
        <v>171</v>
      </c>
      <c r="B146" s="14">
        <f ca="1">TODAY()-436</f>
        <v>44732</v>
      </c>
      <c r="C146" s="19">
        <v>18</v>
      </c>
      <c r="D146" s="17">
        <v>600000</v>
      </c>
      <c r="E146" s="12"/>
      <c r="F146" s="12"/>
      <c r="G146" s="12"/>
    </row>
    <row r="147" spans="1:7" x14ac:dyDescent="0.2">
      <c r="A147" s="13" t="s">
        <v>172</v>
      </c>
      <c r="B147" s="14">
        <f ca="1">TODAY()-505</f>
        <v>44663</v>
      </c>
      <c r="C147" s="19">
        <v>24</v>
      </c>
      <c r="D147" s="17">
        <v>850000</v>
      </c>
      <c r="E147" s="12"/>
      <c r="F147" s="12"/>
      <c r="G147" s="12"/>
    </row>
    <row r="148" spans="1:7" x14ac:dyDescent="0.2">
      <c r="A148" s="13" t="s">
        <v>173</v>
      </c>
      <c r="B148" s="14">
        <f ca="1">TODAY()-108</f>
        <v>45060</v>
      </c>
      <c r="C148" s="19">
        <v>12</v>
      </c>
      <c r="D148" s="17">
        <v>500000</v>
      </c>
      <c r="E148" s="12"/>
      <c r="F148" s="12"/>
      <c r="G148" s="12"/>
    </row>
    <row r="149" spans="1:7" x14ac:dyDescent="0.2">
      <c r="A149" s="13" t="s">
        <v>174</v>
      </c>
      <c r="B149" s="14">
        <f ca="1">TODAY()-83</f>
        <v>45085</v>
      </c>
      <c r="C149" s="19">
        <v>6</v>
      </c>
      <c r="D149" s="17">
        <v>200000</v>
      </c>
      <c r="E149" s="12"/>
      <c r="F149" s="12"/>
      <c r="G149" s="12"/>
    </row>
    <row r="150" spans="1:7" x14ac:dyDescent="0.2">
      <c r="A150" s="13" t="s">
        <v>175</v>
      </c>
      <c r="B150" s="14">
        <f ca="1">TODAY()-238</f>
        <v>44930</v>
      </c>
      <c r="C150" s="19">
        <v>12</v>
      </c>
      <c r="D150" s="17">
        <v>600000</v>
      </c>
      <c r="E150" s="12"/>
      <c r="F150" s="12"/>
      <c r="G150" s="12"/>
    </row>
    <row r="151" spans="1:7" x14ac:dyDescent="0.2">
      <c r="A151" s="13" t="s">
        <v>176</v>
      </c>
      <c r="B151" s="14">
        <f ca="1">TODAY()-59</f>
        <v>45109</v>
      </c>
      <c r="C151" s="19">
        <v>30</v>
      </c>
      <c r="D151" s="17">
        <v>150000</v>
      </c>
      <c r="E151" s="12"/>
      <c r="F151" s="12"/>
      <c r="G151" s="12"/>
    </row>
    <row r="152" spans="1:7" x14ac:dyDescent="0.2">
      <c r="A152" s="13" t="s">
        <v>177</v>
      </c>
      <c r="B152" s="14">
        <f ca="1">TODAY()-858</f>
        <v>44310</v>
      </c>
      <c r="C152" s="19">
        <v>36</v>
      </c>
      <c r="D152" s="17">
        <v>750000</v>
      </c>
      <c r="E152" s="12"/>
      <c r="F152" s="12"/>
      <c r="G152" s="12"/>
    </row>
    <row r="153" spans="1:7" x14ac:dyDescent="0.2">
      <c r="A153" s="13" t="s">
        <v>178</v>
      </c>
      <c r="B153" s="14">
        <f ca="1">TODAY()-164</f>
        <v>45004</v>
      </c>
      <c r="C153" s="19">
        <v>12</v>
      </c>
      <c r="D153" s="17">
        <v>950000</v>
      </c>
      <c r="E153" s="12"/>
      <c r="F153" s="12"/>
      <c r="G153" s="12"/>
    </row>
    <row r="154" spans="1:7" x14ac:dyDescent="0.2">
      <c r="A154" s="13" t="s">
        <v>179</v>
      </c>
      <c r="B154" s="14">
        <f ca="1">TODAY()-492</f>
        <v>44676</v>
      </c>
      <c r="C154" s="19">
        <v>18</v>
      </c>
      <c r="D154" s="17">
        <v>1200000</v>
      </c>
      <c r="E154" s="12"/>
      <c r="F154" s="12"/>
      <c r="G154" s="12"/>
    </row>
    <row r="155" spans="1:7" x14ac:dyDescent="0.2">
      <c r="A155" s="13" t="s">
        <v>180</v>
      </c>
      <c r="B155" s="14">
        <f ca="1">TODAY()-55</f>
        <v>45113</v>
      </c>
      <c r="C155" s="19">
        <v>24</v>
      </c>
      <c r="D155" s="17">
        <v>1250000</v>
      </c>
      <c r="E155" s="12"/>
      <c r="F155" s="12"/>
      <c r="G155" s="12"/>
    </row>
    <row r="156" spans="1:7" x14ac:dyDescent="0.2">
      <c r="A156" s="13" t="s">
        <v>181</v>
      </c>
      <c r="B156" s="14">
        <f ca="1">TODAY()-60</f>
        <v>45108</v>
      </c>
      <c r="C156" s="19">
        <v>36</v>
      </c>
      <c r="D156" s="17">
        <v>350000</v>
      </c>
      <c r="E156" s="12"/>
      <c r="F156" s="12"/>
      <c r="G156" s="12"/>
    </row>
    <row r="157" spans="1:7" x14ac:dyDescent="0.2">
      <c r="A157" s="13" t="s">
        <v>182</v>
      </c>
      <c r="B157" s="14">
        <f ca="1">TODAY()-665</f>
        <v>44503</v>
      </c>
      <c r="C157" s="19">
        <v>36</v>
      </c>
      <c r="D157" s="17">
        <v>1050000</v>
      </c>
      <c r="E157" s="12"/>
      <c r="F157" s="12"/>
      <c r="G157" s="12"/>
    </row>
    <row r="158" spans="1:7" x14ac:dyDescent="0.2">
      <c r="A158" s="13" t="s">
        <v>183</v>
      </c>
      <c r="B158" s="14">
        <f ca="1">TODAY()-32</f>
        <v>45136</v>
      </c>
      <c r="C158" s="19">
        <v>6</v>
      </c>
      <c r="D158" s="17">
        <v>300000</v>
      </c>
      <c r="E158" s="12"/>
      <c r="F158" s="12"/>
      <c r="G158" s="12"/>
    </row>
    <row r="159" spans="1:7" x14ac:dyDescent="0.2">
      <c r="A159" s="13" t="s">
        <v>184</v>
      </c>
      <c r="B159" s="14">
        <f ca="1">TODAY()-807</f>
        <v>44361</v>
      </c>
      <c r="C159" s="19">
        <v>36</v>
      </c>
      <c r="D159" s="17">
        <v>1100000</v>
      </c>
      <c r="E159" s="12"/>
      <c r="F159" s="12"/>
      <c r="G159" s="12"/>
    </row>
    <row r="160" spans="1:7" x14ac:dyDescent="0.2">
      <c r="A160" s="13" t="s">
        <v>185</v>
      </c>
      <c r="B160" s="14">
        <f ca="1">TODAY()-126</f>
        <v>45042</v>
      </c>
      <c r="C160" s="19">
        <v>24</v>
      </c>
      <c r="D160" s="17">
        <v>950000</v>
      </c>
      <c r="E160" s="12"/>
      <c r="F160" s="12"/>
      <c r="G160" s="12"/>
    </row>
    <row r="161" spans="1:7" x14ac:dyDescent="0.2">
      <c r="A161" s="13" t="s">
        <v>186</v>
      </c>
      <c r="B161" s="14">
        <f ca="1">TODAY()-166</f>
        <v>45002</v>
      </c>
      <c r="C161" s="19">
        <v>18</v>
      </c>
      <c r="D161" s="17">
        <v>1050000</v>
      </c>
      <c r="E161" s="12"/>
      <c r="F161" s="12"/>
      <c r="G161" s="12"/>
    </row>
    <row r="162" spans="1:7" x14ac:dyDescent="0.2">
      <c r="A162" s="13" t="s">
        <v>187</v>
      </c>
      <c r="B162" s="14">
        <f ca="1">TODAY()-2</f>
        <v>45166</v>
      </c>
      <c r="C162" s="19">
        <v>6</v>
      </c>
      <c r="D162" s="17">
        <v>700000</v>
      </c>
      <c r="E162" s="12"/>
      <c r="F162" s="12"/>
      <c r="G162" s="12"/>
    </row>
    <row r="163" spans="1:7" x14ac:dyDescent="0.2">
      <c r="A163" s="13" t="s">
        <v>188</v>
      </c>
      <c r="B163" s="14">
        <f ca="1">TODAY()-183</f>
        <v>44985</v>
      </c>
      <c r="C163" s="19">
        <v>18</v>
      </c>
      <c r="D163" s="17">
        <v>650000</v>
      </c>
      <c r="E163" s="12"/>
      <c r="F163" s="12"/>
      <c r="G163" s="12"/>
    </row>
    <row r="164" spans="1:7" x14ac:dyDescent="0.2">
      <c r="A164" s="13" t="s">
        <v>189</v>
      </c>
      <c r="B164" s="14">
        <f ca="1">TODAY()-320</f>
        <v>44848</v>
      </c>
      <c r="C164" s="19">
        <v>18</v>
      </c>
      <c r="D164" s="17">
        <v>750000</v>
      </c>
      <c r="E164" s="12"/>
      <c r="F164" s="12"/>
      <c r="G164" s="12"/>
    </row>
    <row r="165" spans="1:7" x14ac:dyDescent="0.2">
      <c r="A165" s="13" t="s">
        <v>190</v>
      </c>
      <c r="B165" s="14">
        <f ca="1">TODAY()-95</f>
        <v>45073</v>
      </c>
      <c r="C165" s="19">
        <v>24</v>
      </c>
      <c r="D165" s="17">
        <v>650000</v>
      </c>
      <c r="E165" s="12"/>
      <c r="F165" s="12"/>
      <c r="G165" s="12"/>
    </row>
    <row r="166" spans="1:7" x14ac:dyDescent="0.2">
      <c r="A166" s="13" t="s">
        <v>191</v>
      </c>
      <c r="B166" s="14">
        <f ca="1">TODAY()-772</f>
        <v>44396</v>
      </c>
      <c r="C166" s="19">
        <v>30</v>
      </c>
      <c r="D166" s="17">
        <v>750000</v>
      </c>
      <c r="E166" s="12"/>
      <c r="F166" s="12"/>
      <c r="G166" s="12"/>
    </row>
    <row r="167" spans="1:7" x14ac:dyDescent="0.2">
      <c r="A167" s="13" t="s">
        <v>192</v>
      </c>
      <c r="B167" s="14">
        <f ca="1">TODAY()-254</f>
        <v>44914</v>
      </c>
      <c r="C167" s="19">
        <v>12</v>
      </c>
      <c r="D167" s="17">
        <v>300000</v>
      </c>
      <c r="E167" s="12"/>
      <c r="F167" s="12"/>
      <c r="G167" s="12"/>
    </row>
    <row r="168" spans="1:7" x14ac:dyDescent="0.2">
      <c r="A168" s="13" t="s">
        <v>193</v>
      </c>
      <c r="B168" s="14">
        <f ca="1">TODAY()-130</f>
        <v>45038</v>
      </c>
      <c r="C168" s="19">
        <v>6</v>
      </c>
      <c r="D168" s="17">
        <v>750000</v>
      </c>
      <c r="E168" s="12"/>
      <c r="F168" s="12"/>
      <c r="G168" s="12"/>
    </row>
    <row r="169" spans="1:7" x14ac:dyDescent="0.2">
      <c r="A169" s="13" t="s">
        <v>194</v>
      </c>
      <c r="B169" s="14">
        <f ca="1">TODAY()-512</f>
        <v>44656</v>
      </c>
      <c r="C169" s="19">
        <v>36</v>
      </c>
      <c r="D169" s="17">
        <v>650000</v>
      </c>
      <c r="E169" s="12"/>
      <c r="F169" s="12"/>
      <c r="G169" s="12"/>
    </row>
    <row r="170" spans="1:7" x14ac:dyDescent="0.2">
      <c r="A170" s="13" t="s">
        <v>195</v>
      </c>
      <c r="B170" s="14">
        <f ca="1">TODAY()-24</f>
        <v>45144</v>
      </c>
      <c r="C170" s="19">
        <v>6</v>
      </c>
      <c r="D170" s="17">
        <v>700000</v>
      </c>
      <c r="E170" s="12"/>
      <c r="F170" s="12"/>
      <c r="G170" s="12"/>
    </row>
    <row r="171" spans="1:7" x14ac:dyDescent="0.2">
      <c r="A171" s="13" t="s">
        <v>196</v>
      </c>
      <c r="B171" s="14">
        <f ca="1">TODAY()-86</f>
        <v>45082</v>
      </c>
      <c r="C171" s="19">
        <v>6</v>
      </c>
      <c r="D171" s="17">
        <v>1100000</v>
      </c>
      <c r="E171" s="12"/>
      <c r="F171" s="12"/>
      <c r="G171" s="12"/>
    </row>
    <row r="172" spans="1:7" x14ac:dyDescent="0.2">
      <c r="A172" s="13" t="s">
        <v>197</v>
      </c>
      <c r="B172" s="14">
        <f ca="1">TODAY()-41</f>
        <v>45127</v>
      </c>
      <c r="C172" s="19">
        <v>12</v>
      </c>
      <c r="D172" s="17">
        <v>300000</v>
      </c>
      <c r="E172" s="12"/>
      <c r="F172" s="12"/>
      <c r="G172" s="12"/>
    </row>
    <row r="173" spans="1:7" x14ac:dyDescent="0.2">
      <c r="A173" s="13" t="s">
        <v>198</v>
      </c>
      <c r="B173" s="14">
        <f ca="1">TODAY()-1052</f>
        <v>44116</v>
      </c>
      <c r="C173" s="19">
        <v>36</v>
      </c>
      <c r="D173" s="17">
        <v>350000</v>
      </c>
      <c r="E173" s="12"/>
      <c r="F173" s="12"/>
      <c r="G173" s="12"/>
    </row>
    <row r="174" spans="1:7" x14ac:dyDescent="0.2">
      <c r="A174" s="13" t="s">
        <v>199</v>
      </c>
      <c r="B174" s="14">
        <f ca="1">TODAY()-34</f>
        <v>45134</v>
      </c>
      <c r="C174" s="19">
        <v>24</v>
      </c>
      <c r="D174" s="17">
        <v>300000</v>
      </c>
      <c r="E174" s="12"/>
      <c r="F174" s="12"/>
      <c r="G174" s="12"/>
    </row>
    <row r="175" spans="1:7" x14ac:dyDescent="0.2">
      <c r="A175" s="13" t="s">
        <v>200</v>
      </c>
      <c r="B175" s="14">
        <f ca="1">TODAY()-45</f>
        <v>45123</v>
      </c>
      <c r="C175" s="19">
        <v>18</v>
      </c>
      <c r="D175" s="17">
        <v>250000</v>
      </c>
      <c r="E175" s="12"/>
      <c r="F175" s="12"/>
      <c r="G175" s="12"/>
    </row>
    <row r="176" spans="1:7" x14ac:dyDescent="0.2">
      <c r="A176" s="13" t="s">
        <v>201</v>
      </c>
      <c r="B176" s="14">
        <f ca="1">TODAY()-179</f>
        <v>44989</v>
      </c>
      <c r="C176" s="19">
        <v>18</v>
      </c>
      <c r="D176" s="17">
        <v>900000</v>
      </c>
      <c r="E176" s="12"/>
      <c r="F176" s="12"/>
      <c r="G176" s="12"/>
    </row>
    <row r="177" spans="1:7" x14ac:dyDescent="0.2">
      <c r="A177" s="13" t="s">
        <v>202</v>
      </c>
      <c r="B177" s="14">
        <f ca="1">TODAY()-88</f>
        <v>45080</v>
      </c>
      <c r="C177" s="19">
        <v>36</v>
      </c>
      <c r="D177" s="17">
        <v>1000000</v>
      </c>
      <c r="E177" s="12"/>
      <c r="F177" s="12"/>
      <c r="G177" s="12"/>
    </row>
    <row r="178" spans="1:7" x14ac:dyDescent="0.2">
      <c r="A178" s="13" t="s">
        <v>203</v>
      </c>
      <c r="B178" s="14">
        <f ca="1">TODAY()-202</f>
        <v>44966</v>
      </c>
      <c r="C178" s="19">
        <v>24</v>
      </c>
      <c r="D178" s="17">
        <v>1250000</v>
      </c>
      <c r="E178" s="12"/>
      <c r="F178" s="12"/>
      <c r="G178" s="12"/>
    </row>
    <row r="179" spans="1:7" x14ac:dyDescent="0.2">
      <c r="A179" s="13" t="s">
        <v>204</v>
      </c>
      <c r="B179" s="14">
        <f ca="1">TODAY()-179</f>
        <v>44989</v>
      </c>
      <c r="C179" s="19">
        <v>6</v>
      </c>
      <c r="D179" s="17">
        <v>350000</v>
      </c>
      <c r="E179" s="12"/>
      <c r="F179" s="12"/>
      <c r="G179" s="12"/>
    </row>
    <row r="180" spans="1:7" x14ac:dyDescent="0.2">
      <c r="A180" s="13" t="s">
        <v>205</v>
      </c>
      <c r="B180" s="14">
        <f ca="1">TODAY()-429</f>
        <v>44739</v>
      </c>
      <c r="C180" s="19">
        <v>30</v>
      </c>
      <c r="D180" s="17">
        <v>350000</v>
      </c>
      <c r="E180" s="12"/>
      <c r="F180" s="12"/>
      <c r="G180" s="12"/>
    </row>
    <row r="181" spans="1:7" x14ac:dyDescent="0.2">
      <c r="A181" s="13" t="s">
        <v>206</v>
      </c>
      <c r="B181" s="14">
        <f ca="1">TODAY()-793</f>
        <v>44375</v>
      </c>
      <c r="C181" s="19">
        <v>30</v>
      </c>
      <c r="D181" s="17">
        <v>200000</v>
      </c>
      <c r="E181" s="12"/>
      <c r="F181" s="12"/>
      <c r="G181" s="12"/>
    </row>
    <row r="182" spans="1:7" x14ac:dyDescent="0.2">
      <c r="A182" s="13" t="s">
        <v>207</v>
      </c>
      <c r="B182" s="14">
        <f ca="1">TODAY()-174</f>
        <v>44994</v>
      </c>
      <c r="C182" s="19">
        <v>6</v>
      </c>
      <c r="D182" s="17">
        <v>550000</v>
      </c>
      <c r="E182" s="12"/>
      <c r="F182" s="12"/>
      <c r="G182" s="12"/>
    </row>
    <row r="183" spans="1:7" x14ac:dyDescent="0.2">
      <c r="A183" s="13" t="s">
        <v>208</v>
      </c>
      <c r="B183" s="14">
        <f ca="1">TODAY()-345</f>
        <v>44823</v>
      </c>
      <c r="C183" s="19">
        <v>30</v>
      </c>
      <c r="D183" s="17">
        <v>150000</v>
      </c>
      <c r="E183" s="12"/>
      <c r="F183" s="12"/>
      <c r="G183" s="12"/>
    </row>
    <row r="184" spans="1:7" x14ac:dyDescent="0.2">
      <c r="A184" s="13" t="s">
        <v>209</v>
      </c>
      <c r="B184" s="14">
        <f ca="1">TODAY()-390</f>
        <v>44778</v>
      </c>
      <c r="C184" s="19">
        <v>24</v>
      </c>
      <c r="D184" s="17">
        <v>450000</v>
      </c>
      <c r="E184" s="12"/>
      <c r="F184" s="12"/>
      <c r="G184" s="12"/>
    </row>
    <row r="185" spans="1:7" x14ac:dyDescent="0.2">
      <c r="A185" s="13" t="s">
        <v>210</v>
      </c>
      <c r="B185" s="14">
        <f ca="1">TODAY()-493</f>
        <v>44675</v>
      </c>
      <c r="C185" s="19">
        <v>18</v>
      </c>
      <c r="D185" s="17">
        <v>550000</v>
      </c>
      <c r="E185" s="12"/>
      <c r="F185" s="12"/>
      <c r="G185" s="12"/>
    </row>
    <row r="186" spans="1:7" x14ac:dyDescent="0.2">
      <c r="A186" s="13" t="s">
        <v>211</v>
      </c>
      <c r="B186" s="14">
        <f ca="1">TODAY()-432</f>
        <v>44736</v>
      </c>
      <c r="C186" s="19">
        <v>36</v>
      </c>
      <c r="D186" s="17">
        <v>700000</v>
      </c>
      <c r="E186" s="12"/>
      <c r="F186" s="12"/>
      <c r="G186" s="12"/>
    </row>
    <row r="187" spans="1:7" x14ac:dyDescent="0.2">
      <c r="A187" s="13" t="s">
        <v>212</v>
      </c>
      <c r="B187" s="14">
        <f ca="1">TODAY()-82</f>
        <v>45086</v>
      </c>
      <c r="C187" s="19">
        <v>36</v>
      </c>
      <c r="D187" s="17">
        <v>500000</v>
      </c>
      <c r="E187" s="12"/>
      <c r="F187" s="12"/>
      <c r="G187" s="12"/>
    </row>
    <row r="188" spans="1:7" x14ac:dyDescent="0.2">
      <c r="A188" s="13" t="s">
        <v>213</v>
      </c>
      <c r="B188" s="14">
        <f ca="1">TODAY()-587</f>
        <v>44581</v>
      </c>
      <c r="C188" s="19">
        <v>30</v>
      </c>
      <c r="D188" s="17">
        <v>800000</v>
      </c>
      <c r="E188" s="12"/>
      <c r="F188" s="12"/>
      <c r="G188" s="12"/>
    </row>
    <row r="189" spans="1:7" x14ac:dyDescent="0.2">
      <c r="A189" s="13" t="s">
        <v>214</v>
      </c>
      <c r="B189" s="14">
        <f ca="1">TODAY()-177</f>
        <v>44991</v>
      </c>
      <c r="C189" s="19">
        <v>30</v>
      </c>
      <c r="D189" s="17">
        <v>1200000</v>
      </c>
      <c r="E189" s="12"/>
      <c r="F189" s="12"/>
      <c r="G189" s="12"/>
    </row>
    <row r="190" spans="1:7" x14ac:dyDescent="0.2">
      <c r="A190" s="13" t="s">
        <v>215</v>
      </c>
      <c r="B190" s="14">
        <f ca="1">TODAY()-91</f>
        <v>45077</v>
      </c>
      <c r="C190" s="19">
        <v>18</v>
      </c>
      <c r="D190" s="17">
        <v>1150000</v>
      </c>
      <c r="E190" s="12"/>
      <c r="F190" s="12"/>
      <c r="G190" s="12"/>
    </row>
    <row r="191" spans="1:7" x14ac:dyDescent="0.2">
      <c r="A191" s="13" t="s">
        <v>216</v>
      </c>
      <c r="B191" s="14">
        <f ca="1">TODAY()-294</f>
        <v>44874</v>
      </c>
      <c r="C191" s="19">
        <v>12</v>
      </c>
      <c r="D191" s="17">
        <v>250000</v>
      </c>
      <c r="E191" s="12"/>
      <c r="F191" s="12"/>
      <c r="G191" s="12"/>
    </row>
    <row r="192" spans="1:7" x14ac:dyDescent="0.2">
      <c r="A192" s="13" t="s">
        <v>217</v>
      </c>
      <c r="B192" s="14">
        <f ca="1">TODAY()-640</f>
        <v>44528</v>
      </c>
      <c r="C192" s="19">
        <v>24</v>
      </c>
      <c r="D192" s="17">
        <v>300000</v>
      </c>
      <c r="E192" s="12"/>
      <c r="F192" s="12"/>
      <c r="G192" s="12"/>
    </row>
    <row r="193" spans="1:7" x14ac:dyDescent="0.2">
      <c r="A193" s="13" t="s">
        <v>218</v>
      </c>
      <c r="B193" s="14">
        <f ca="1">TODAY()-282</f>
        <v>44886</v>
      </c>
      <c r="C193" s="19">
        <v>18</v>
      </c>
      <c r="D193" s="17">
        <v>900000</v>
      </c>
      <c r="E193" s="12"/>
      <c r="F193" s="12"/>
      <c r="G193" s="12"/>
    </row>
    <row r="194" spans="1:7" x14ac:dyDescent="0.2">
      <c r="A194" s="13" t="s">
        <v>219</v>
      </c>
      <c r="B194" s="14">
        <f ca="1">TODAY()-11</f>
        <v>45157</v>
      </c>
      <c r="C194" s="19">
        <v>6</v>
      </c>
      <c r="D194" s="17">
        <v>600000</v>
      </c>
      <c r="E194" s="12"/>
      <c r="F194" s="12"/>
      <c r="G194" s="12"/>
    </row>
    <row r="195" spans="1:7" x14ac:dyDescent="0.2">
      <c r="A195" s="13" t="s">
        <v>220</v>
      </c>
      <c r="B195" s="14">
        <f ca="1">TODAY()-213</f>
        <v>44955</v>
      </c>
      <c r="C195" s="19">
        <v>36</v>
      </c>
      <c r="D195" s="17">
        <v>550000</v>
      </c>
      <c r="E195" s="12"/>
      <c r="F195" s="12"/>
      <c r="G195" s="12"/>
    </row>
    <row r="196" spans="1:7" x14ac:dyDescent="0.2">
      <c r="A196" s="13" t="s">
        <v>221</v>
      </c>
      <c r="B196" s="14">
        <f ca="1">TODAY()-98</f>
        <v>45070</v>
      </c>
      <c r="C196" s="19">
        <v>12</v>
      </c>
      <c r="D196" s="17">
        <v>600000</v>
      </c>
      <c r="E196" s="12"/>
      <c r="F196" s="12"/>
      <c r="G196" s="12"/>
    </row>
    <row r="197" spans="1:7" x14ac:dyDescent="0.2">
      <c r="A197" s="13" t="s">
        <v>222</v>
      </c>
      <c r="B197" s="14">
        <f ca="1">TODAY()-329</f>
        <v>44839</v>
      </c>
      <c r="C197" s="19">
        <v>18</v>
      </c>
      <c r="D197" s="17">
        <v>1250000</v>
      </c>
      <c r="E197" s="12"/>
      <c r="F197" s="12"/>
      <c r="G197" s="12"/>
    </row>
    <row r="198" spans="1:7" x14ac:dyDescent="0.2">
      <c r="A198" s="13" t="s">
        <v>223</v>
      </c>
      <c r="B198" s="14">
        <f ca="1">TODAY()-67</f>
        <v>45101</v>
      </c>
      <c r="C198" s="19">
        <v>18</v>
      </c>
      <c r="D198" s="17">
        <v>850000</v>
      </c>
      <c r="E198" s="12"/>
      <c r="F198" s="12"/>
      <c r="G198" s="12"/>
    </row>
    <row r="199" spans="1:7" x14ac:dyDescent="0.2">
      <c r="A199" s="13" t="s">
        <v>224</v>
      </c>
      <c r="B199" s="14">
        <f ca="1">TODAY()-332</f>
        <v>44836</v>
      </c>
      <c r="C199" s="19">
        <v>12</v>
      </c>
      <c r="D199" s="17">
        <v>1200000</v>
      </c>
      <c r="E199" s="12"/>
      <c r="F199" s="12"/>
      <c r="G199" s="12"/>
    </row>
    <row r="200" spans="1:7" x14ac:dyDescent="0.2">
      <c r="A200" s="13" t="s">
        <v>225</v>
      </c>
      <c r="B200" s="14">
        <f ca="1">TODAY()-251</f>
        <v>44917</v>
      </c>
      <c r="C200" s="19">
        <v>30</v>
      </c>
      <c r="D200" s="17">
        <v>450000</v>
      </c>
      <c r="E200" s="12"/>
      <c r="F200" s="12"/>
      <c r="G200" s="12"/>
    </row>
    <row r="201" spans="1:7" x14ac:dyDescent="0.2">
      <c r="A201" s="13" t="s">
        <v>226</v>
      </c>
      <c r="B201" s="14">
        <f ca="1">TODAY()-150</f>
        <v>45018</v>
      </c>
      <c r="C201" s="19">
        <v>18</v>
      </c>
      <c r="D201" s="17">
        <v>1200000</v>
      </c>
      <c r="E201" s="12"/>
      <c r="F201" s="12"/>
      <c r="G201" s="12"/>
    </row>
    <row r="202" spans="1:7" x14ac:dyDescent="0.2">
      <c r="A202" s="13" t="s">
        <v>227</v>
      </c>
      <c r="B202" s="14">
        <f ca="1">TODAY()-235</f>
        <v>44933</v>
      </c>
      <c r="C202" s="19">
        <v>18</v>
      </c>
      <c r="D202" s="17">
        <v>700000</v>
      </c>
      <c r="E202" s="12"/>
      <c r="F202" s="12"/>
      <c r="G202" s="12"/>
    </row>
    <row r="203" spans="1:7" x14ac:dyDescent="0.2">
      <c r="A203" s="13" t="s">
        <v>228</v>
      </c>
      <c r="B203" s="14">
        <f ca="1">TODAY()-80</f>
        <v>45088</v>
      </c>
      <c r="C203" s="19">
        <v>12</v>
      </c>
      <c r="D203" s="17">
        <v>450000</v>
      </c>
      <c r="E203" s="12"/>
      <c r="F203" s="12"/>
      <c r="G203" s="12"/>
    </row>
    <row r="204" spans="1:7" x14ac:dyDescent="0.2">
      <c r="A204" s="13" t="s">
        <v>229</v>
      </c>
      <c r="B204" s="14">
        <f ca="1">TODAY()-106</f>
        <v>45062</v>
      </c>
      <c r="C204" s="19">
        <v>36</v>
      </c>
      <c r="D204" s="17">
        <v>300000</v>
      </c>
      <c r="E204" s="12"/>
      <c r="F204" s="12"/>
      <c r="G204" s="12"/>
    </row>
    <row r="205" spans="1:7" x14ac:dyDescent="0.2">
      <c r="A205" s="13" t="s">
        <v>230</v>
      </c>
      <c r="B205" s="14">
        <f ca="1">TODAY()-168</f>
        <v>45000</v>
      </c>
      <c r="C205" s="19">
        <v>6</v>
      </c>
      <c r="D205" s="17">
        <v>750000</v>
      </c>
      <c r="E205" s="12"/>
      <c r="F205" s="12"/>
      <c r="G205" s="12"/>
    </row>
    <row r="206" spans="1:7" x14ac:dyDescent="0.2">
      <c r="A206" s="13" t="s">
        <v>231</v>
      </c>
      <c r="B206" s="14">
        <f ca="1">TODAY()-327</f>
        <v>44841</v>
      </c>
      <c r="C206" s="19">
        <v>24</v>
      </c>
      <c r="D206" s="17">
        <v>950000</v>
      </c>
      <c r="E206" s="12"/>
      <c r="F206" s="12"/>
      <c r="G206" s="12"/>
    </row>
    <row r="207" spans="1:7" x14ac:dyDescent="0.2">
      <c r="A207" s="13" t="s">
        <v>232</v>
      </c>
      <c r="B207" s="14">
        <f ca="1">TODAY()-31</f>
        <v>45137</v>
      </c>
      <c r="C207" s="19">
        <v>6</v>
      </c>
      <c r="D207" s="17">
        <v>1050000</v>
      </c>
      <c r="E207" s="12"/>
      <c r="F207" s="12"/>
      <c r="G207" s="12"/>
    </row>
    <row r="208" spans="1:7" x14ac:dyDescent="0.2">
      <c r="A208" s="13" t="s">
        <v>233</v>
      </c>
      <c r="B208" s="14">
        <f ca="1">TODAY()-54</f>
        <v>45114</v>
      </c>
      <c r="C208" s="19">
        <v>18</v>
      </c>
      <c r="D208" s="17">
        <v>150000</v>
      </c>
      <c r="E208" s="12"/>
      <c r="F208" s="12"/>
      <c r="G208" s="12"/>
    </row>
    <row r="209" spans="1:7" x14ac:dyDescent="0.2">
      <c r="A209" s="13" t="s">
        <v>234</v>
      </c>
      <c r="B209" s="14">
        <f ca="1">TODAY()-140</f>
        <v>45028</v>
      </c>
      <c r="C209" s="19">
        <v>36</v>
      </c>
      <c r="D209" s="17">
        <v>1250000</v>
      </c>
      <c r="E209" s="12"/>
      <c r="F209" s="12"/>
      <c r="G209" s="12"/>
    </row>
    <row r="210" spans="1:7" x14ac:dyDescent="0.2">
      <c r="A210" s="13" t="s">
        <v>235</v>
      </c>
      <c r="B210" s="14">
        <f ca="1">TODAY()-537</f>
        <v>44631</v>
      </c>
      <c r="C210" s="19">
        <v>30</v>
      </c>
      <c r="D210" s="17">
        <v>700000</v>
      </c>
      <c r="E210" s="12"/>
      <c r="F210" s="12"/>
      <c r="G210" s="12"/>
    </row>
    <row r="211" spans="1:7" x14ac:dyDescent="0.2">
      <c r="A211" s="13" t="s">
        <v>236</v>
      </c>
      <c r="B211" s="14">
        <f ca="1">TODAY()-484</f>
        <v>44684</v>
      </c>
      <c r="C211" s="19">
        <v>36</v>
      </c>
      <c r="D211" s="17">
        <v>200000</v>
      </c>
      <c r="E211" s="12"/>
      <c r="F211" s="12"/>
      <c r="G211" s="12"/>
    </row>
    <row r="212" spans="1:7" x14ac:dyDescent="0.2">
      <c r="A212" s="13" t="s">
        <v>237</v>
      </c>
      <c r="B212" s="14">
        <f ca="1">TODAY()-690</f>
        <v>44478</v>
      </c>
      <c r="C212" s="19">
        <v>24</v>
      </c>
      <c r="D212" s="17">
        <v>450000</v>
      </c>
      <c r="E212" s="12"/>
      <c r="F212" s="12"/>
      <c r="G212" s="12"/>
    </row>
    <row r="213" spans="1:7" x14ac:dyDescent="0.2">
      <c r="A213" s="13" t="s">
        <v>238</v>
      </c>
      <c r="B213" s="14">
        <f ca="1">TODAY()-507</f>
        <v>44661</v>
      </c>
      <c r="C213" s="19">
        <v>30</v>
      </c>
      <c r="D213" s="17">
        <v>400000</v>
      </c>
      <c r="E213" s="12"/>
      <c r="F213" s="12"/>
      <c r="G213" s="12"/>
    </row>
    <row r="214" spans="1:7" x14ac:dyDescent="0.2">
      <c r="A214" s="13" t="s">
        <v>239</v>
      </c>
      <c r="B214" s="14">
        <f ca="1">TODAY()-856</f>
        <v>44312</v>
      </c>
      <c r="C214" s="19">
        <v>30</v>
      </c>
      <c r="D214" s="17">
        <v>900000</v>
      </c>
      <c r="E214" s="12"/>
      <c r="F214" s="12"/>
      <c r="G214" s="12"/>
    </row>
    <row r="215" spans="1:7" x14ac:dyDescent="0.2">
      <c r="A215" s="13" t="s">
        <v>240</v>
      </c>
      <c r="B215" s="14">
        <f ca="1">TODAY()-351</f>
        <v>44817</v>
      </c>
      <c r="C215" s="19">
        <v>36</v>
      </c>
      <c r="D215" s="17">
        <v>1050000</v>
      </c>
      <c r="E215" s="12"/>
      <c r="F215" s="12"/>
      <c r="G215" s="12"/>
    </row>
    <row r="216" spans="1:7" x14ac:dyDescent="0.2">
      <c r="A216" s="13" t="s">
        <v>241</v>
      </c>
      <c r="B216" s="14">
        <f ca="1">TODAY()-415</f>
        <v>44753</v>
      </c>
      <c r="C216" s="19">
        <v>36</v>
      </c>
      <c r="D216" s="17">
        <v>550000</v>
      </c>
      <c r="E216" s="12"/>
      <c r="F216" s="12"/>
      <c r="G216" s="12"/>
    </row>
    <row r="217" spans="1:7" x14ac:dyDescent="0.2">
      <c r="A217" s="13" t="s">
        <v>242</v>
      </c>
      <c r="B217" s="14">
        <f ca="1">TODAY()-190</f>
        <v>44978</v>
      </c>
      <c r="C217" s="19">
        <v>18</v>
      </c>
      <c r="D217" s="17">
        <v>1150000</v>
      </c>
      <c r="E217" s="12"/>
      <c r="F217" s="12"/>
      <c r="G217" s="12"/>
    </row>
    <row r="218" spans="1:7" x14ac:dyDescent="0.2">
      <c r="A218" s="13" t="s">
        <v>243</v>
      </c>
      <c r="B218" s="14">
        <f ca="1">TODAY()-317</f>
        <v>44851</v>
      </c>
      <c r="C218" s="19">
        <v>12</v>
      </c>
      <c r="D218" s="17">
        <v>400000</v>
      </c>
      <c r="E218" s="12"/>
      <c r="F218" s="12"/>
      <c r="G218" s="12"/>
    </row>
    <row r="219" spans="1:7" x14ac:dyDescent="0.2">
      <c r="A219" s="13" t="s">
        <v>244</v>
      </c>
      <c r="B219" s="14">
        <f ca="1">TODAY()-569</f>
        <v>44599</v>
      </c>
      <c r="C219" s="19">
        <v>36</v>
      </c>
      <c r="D219" s="17">
        <v>1000000</v>
      </c>
      <c r="E219" s="12"/>
      <c r="F219" s="12"/>
      <c r="G219" s="12"/>
    </row>
    <row r="220" spans="1:7" x14ac:dyDescent="0.2">
      <c r="A220" s="13" t="s">
        <v>245</v>
      </c>
      <c r="B220" s="14">
        <f ca="1">TODAY()-418</f>
        <v>44750</v>
      </c>
      <c r="C220" s="19">
        <v>18</v>
      </c>
      <c r="D220" s="17">
        <v>1200000</v>
      </c>
      <c r="E220" s="12"/>
      <c r="F220" s="12"/>
      <c r="G220" s="12"/>
    </row>
    <row r="221" spans="1:7" x14ac:dyDescent="0.2">
      <c r="A221" s="13" t="s">
        <v>246</v>
      </c>
      <c r="B221" s="14">
        <f ca="1">TODAY()-512</f>
        <v>44656</v>
      </c>
      <c r="C221" s="19">
        <v>36</v>
      </c>
      <c r="D221" s="17">
        <v>1200000</v>
      </c>
      <c r="E221" s="12"/>
      <c r="F221" s="12"/>
      <c r="G221" s="12"/>
    </row>
    <row r="222" spans="1:7" x14ac:dyDescent="0.2">
      <c r="A222" s="13" t="s">
        <v>247</v>
      </c>
      <c r="B222" s="14">
        <f ca="1">TODAY()-782</f>
        <v>44386</v>
      </c>
      <c r="C222" s="19">
        <v>36</v>
      </c>
      <c r="D222" s="17">
        <v>150000</v>
      </c>
      <c r="E222" s="12"/>
      <c r="F222" s="12"/>
      <c r="G222" s="12"/>
    </row>
    <row r="223" spans="1:7" x14ac:dyDescent="0.2">
      <c r="A223" s="13" t="s">
        <v>248</v>
      </c>
      <c r="B223" s="14">
        <f ca="1">TODAY()-549</f>
        <v>44619</v>
      </c>
      <c r="C223" s="19">
        <v>30</v>
      </c>
      <c r="D223" s="17">
        <v>350000</v>
      </c>
      <c r="E223" s="12"/>
      <c r="F223" s="12"/>
      <c r="G223" s="12"/>
    </row>
    <row r="224" spans="1:7" x14ac:dyDescent="0.2">
      <c r="A224" s="13" t="s">
        <v>249</v>
      </c>
      <c r="B224" s="14">
        <f ca="1">TODAY()-678</f>
        <v>44490</v>
      </c>
      <c r="C224" s="19">
        <v>36</v>
      </c>
      <c r="D224" s="17">
        <v>1000000</v>
      </c>
      <c r="E224" s="12"/>
      <c r="F224" s="12"/>
      <c r="G224" s="12"/>
    </row>
    <row r="225" spans="1:7" x14ac:dyDescent="0.2">
      <c r="A225" s="13" t="s">
        <v>250</v>
      </c>
      <c r="B225" s="14">
        <f ca="1">TODAY()-43</f>
        <v>45125</v>
      </c>
      <c r="C225" s="19">
        <v>18</v>
      </c>
      <c r="D225" s="17">
        <v>550000</v>
      </c>
      <c r="E225" s="12"/>
      <c r="F225" s="12"/>
      <c r="G225" s="12"/>
    </row>
    <row r="226" spans="1:7" x14ac:dyDescent="0.2">
      <c r="A226" s="13" t="s">
        <v>251</v>
      </c>
      <c r="B226" s="14">
        <f ca="1">TODAY()-9</f>
        <v>45159</v>
      </c>
      <c r="C226" s="19">
        <v>30</v>
      </c>
      <c r="D226" s="17">
        <v>700000</v>
      </c>
      <c r="E226" s="12"/>
      <c r="F226" s="12"/>
      <c r="G226" s="12"/>
    </row>
    <row r="227" spans="1:7" x14ac:dyDescent="0.2">
      <c r="A227" s="13" t="s">
        <v>252</v>
      </c>
      <c r="B227" s="14">
        <f ca="1">TODAY()-558</f>
        <v>44610</v>
      </c>
      <c r="C227" s="19">
        <v>30</v>
      </c>
      <c r="D227" s="17">
        <v>500000</v>
      </c>
      <c r="E227" s="12"/>
      <c r="F227" s="12"/>
      <c r="G227" s="12"/>
    </row>
    <row r="228" spans="1:7" x14ac:dyDescent="0.2">
      <c r="A228" s="13" t="s">
        <v>253</v>
      </c>
      <c r="B228" s="14">
        <f ca="1">TODAY()-26</f>
        <v>45142</v>
      </c>
      <c r="C228" s="19">
        <v>12</v>
      </c>
      <c r="D228" s="17">
        <v>150000</v>
      </c>
      <c r="E228" s="12"/>
      <c r="F228" s="12"/>
      <c r="G228" s="12"/>
    </row>
    <row r="229" spans="1:7" x14ac:dyDescent="0.2">
      <c r="A229" s="13" t="s">
        <v>254</v>
      </c>
      <c r="B229" s="14">
        <f ca="1">TODAY()-729</f>
        <v>44439</v>
      </c>
      <c r="C229" s="19">
        <v>36</v>
      </c>
      <c r="D229" s="17">
        <v>250000</v>
      </c>
      <c r="E229" s="12"/>
      <c r="F229" s="12"/>
      <c r="G229" s="12"/>
    </row>
    <row r="230" spans="1:7" x14ac:dyDescent="0.2">
      <c r="A230" s="13" t="s">
        <v>255</v>
      </c>
      <c r="B230" s="14">
        <f ca="1">TODAY()-338</f>
        <v>44830</v>
      </c>
      <c r="C230" s="19">
        <v>36</v>
      </c>
      <c r="D230" s="17">
        <v>650000</v>
      </c>
      <c r="E230" s="12"/>
      <c r="F230" s="12"/>
      <c r="G230" s="12"/>
    </row>
    <row r="231" spans="1:7" x14ac:dyDescent="0.2">
      <c r="A231" s="13" t="s">
        <v>256</v>
      </c>
      <c r="B231" s="14">
        <f ca="1">TODAY()-989</f>
        <v>44179</v>
      </c>
      <c r="C231" s="19">
        <v>36</v>
      </c>
      <c r="D231" s="17">
        <v>150000</v>
      </c>
      <c r="E231" s="12"/>
      <c r="F231" s="12"/>
      <c r="G231" s="12"/>
    </row>
    <row r="232" spans="1:7" x14ac:dyDescent="0.2">
      <c r="A232" s="13" t="s">
        <v>257</v>
      </c>
      <c r="B232" s="14">
        <f ca="1">TODAY()-104</f>
        <v>45064</v>
      </c>
      <c r="C232" s="19">
        <v>12</v>
      </c>
      <c r="D232" s="17">
        <v>1050000</v>
      </c>
      <c r="E232" s="12"/>
      <c r="F232" s="12"/>
      <c r="G232" s="12"/>
    </row>
    <row r="233" spans="1:7" x14ac:dyDescent="0.2">
      <c r="A233" s="13" t="s">
        <v>258</v>
      </c>
      <c r="B233" s="14">
        <f ca="1">TODAY()-678</f>
        <v>44490</v>
      </c>
      <c r="C233" s="19">
        <v>30</v>
      </c>
      <c r="D233" s="17">
        <v>1050000</v>
      </c>
      <c r="E233" s="12"/>
      <c r="F233" s="12"/>
      <c r="G233" s="12"/>
    </row>
    <row r="234" spans="1:7" x14ac:dyDescent="0.2">
      <c r="A234" s="13" t="s">
        <v>259</v>
      </c>
      <c r="B234" s="14">
        <f ca="1">TODAY()-334</f>
        <v>44834</v>
      </c>
      <c r="C234" s="19">
        <v>36</v>
      </c>
      <c r="D234" s="17">
        <v>900000</v>
      </c>
      <c r="E234" s="12"/>
      <c r="F234" s="12"/>
      <c r="G234" s="12"/>
    </row>
    <row r="235" spans="1:7" x14ac:dyDescent="0.2">
      <c r="A235" s="13" t="s">
        <v>260</v>
      </c>
      <c r="B235" s="14">
        <f ca="1">TODAY()-301</f>
        <v>44867</v>
      </c>
      <c r="C235" s="19">
        <v>12</v>
      </c>
      <c r="D235" s="17">
        <v>1100000</v>
      </c>
      <c r="E235" s="12"/>
      <c r="F235" s="12"/>
      <c r="G235" s="12"/>
    </row>
    <row r="236" spans="1:7" x14ac:dyDescent="0.2">
      <c r="A236" s="13" t="s">
        <v>261</v>
      </c>
      <c r="B236" s="14">
        <f ca="1">TODAY()-10</f>
        <v>45158</v>
      </c>
      <c r="C236" s="19">
        <v>6</v>
      </c>
      <c r="D236" s="17">
        <v>1000000</v>
      </c>
      <c r="E236" s="12"/>
      <c r="F236" s="12"/>
      <c r="G236" s="12"/>
    </row>
    <row r="237" spans="1:7" x14ac:dyDescent="0.2">
      <c r="A237" s="13" t="s">
        <v>262</v>
      </c>
      <c r="B237" s="14">
        <f ca="1">TODAY()-42</f>
        <v>45126</v>
      </c>
      <c r="C237" s="19">
        <v>6</v>
      </c>
      <c r="D237" s="17">
        <v>550000</v>
      </c>
      <c r="E237" s="12"/>
      <c r="F237" s="12"/>
      <c r="G237" s="12"/>
    </row>
    <row r="238" spans="1:7" x14ac:dyDescent="0.2">
      <c r="A238" s="13" t="s">
        <v>263</v>
      </c>
      <c r="B238" s="14">
        <f ca="1">TODAY()-8</f>
        <v>45160</v>
      </c>
      <c r="C238" s="19">
        <v>6</v>
      </c>
      <c r="D238" s="17">
        <v>500000</v>
      </c>
      <c r="E238" s="12"/>
      <c r="F238" s="12"/>
      <c r="G238" s="12"/>
    </row>
    <row r="239" spans="1:7" x14ac:dyDescent="0.2">
      <c r="A239" s="13" t="s">
        <v>264</v>
      </c>
      <c r="B239" s="14">
        <f ca="1">TODAY()-9</f>
        <v>45159</v>
      </c>
      <c r="C239" s="19">
        <v>12</v>
      </c>
      <c r="D239" s="17">
        <v>1200000</v>
      </c>
      <c r="E239" s="12"/>
      <c r="F239" s="12"/>
      <c r="G239" s="12"/>
    </row>
    <row r="240" spans="1:7" x14ac:dyDescent="0.2">
      <c r="A240" s="13" t="s">
        <v>265</v>
      </c>
      <c r="B240" s="14">
        <f ca="1">TODAY()-310</f>
        <v>44858</v>
      </c>
      <c r="C240" s="19">
        <v>18</v>
      </c>
      <c r="D240" s="17">
        <v>1100000</v>
      </c>
      <c r="E240" s="12"/>
      <c r="F240" s="12"/>
      <c r="G240" s="12"/>
    </row>
    <row r="241" spans="1:7" x14ac:dyDescent="0.2">
      <c r="A241" s="13" t="s">
        <v>266</v>
      </c>
      <c r="B241" s="14">
        <f ca="1">TODAY()-348</f>
        <v>44820</v>
      </c>
      <c r="C241" s="19">
        <v>12</v>
      </c>
      <c r="D241" s="17">
        <v>300000</v>
      </c>
      <c r="E241" s="12"/>
      <c r="F241" s="12"/>
      <c r="G241" s="12"/>
    </row>
    <row r="242" spans="1:7" x14ac:dyDescent="0.2">
      <c r="A242" s="13" t="s">
        <v>267</v>
      </c>
      <c r="B242" s="14">
        <f ca="1">TODAY()-152</f>
        <v>45016</v>
      </c>
      <c r="C242" s="19">
        <v>6</v>
      </c>
      <c r="D242" s="17">
        <v>1150000</v>
      </c>
      <c r="E242" s="12"/>
      <c r="F242" s="12"/>
      <c r="G242" s="12"/>
    </row>
    <row r="243" spans="1:7" x14ac:dyDescent="0.2">
      <c r="A243" s="13" t="s">
        <v>268</v>
      </c>
      <c r="B243" s="14">
        <f ca="1">TODAY()-292</f>
        <v>44876</v>
      </c>
      <c r="C243" s="19">
        <v>30</v>
      </c>
      <c r="D243" s="17">
        <v>150000</v>
      </c>
      <c r="E243" s="12"/>
      <c r="F243" s="12"/>
      <c r="G243" s="12"/>
    </row>
    <row r="244" spans="1:7" x14ac:dyDescent="0.2">
      <c r="A244" s="13" t="s">
        <v>269</v>
      </c>
      <c r="B244" s="14">
        <f ca="1">TODAY()-178</f>
        <v>44990</v>
      </c>
      <c r="C244" s="19">
        <v>24</v>
      </c>
      <c r="D244" s="17">
        <v>700000</v>
      </c>
      <c r="E244" s="12"/>
      <c r="F244" s="12"/>
      <c r="G244" s="12"/>
    </row>
    <row r="245" spans="1:7" x14ac:dyDescent="0.2">
      <c r="A245" s="13" t="s">
        <v>270</v>
      </c>
      <c r="B245" s="14">
        <f ca="1">TODAY()-542</f>
        <v>44626</v>
      </c>
      <c r="C245" s="19">
        <v>18</v>
      </c>
      <c r="D245" s="17">
        <v>850000</v>
      </c>
      <c r="E245" s="12"/>
      <c r="F245" s="12"/>
      <c r="G245" s="12"/>
    </row>
    <row r="246" spans="1:7" x14ac:dyDescent="0.2">
      <c r="A246" s="13" t="s">
        <v>271</v>
      </c>
      <c r="B246" s="14">
        <f ca="1">TODAY()-504</f>
        <v>44664</v>
      </c>
      <c r="C246" s="19">
        <v>24</v>
      </c>
      <c r="D246" s="17">
        <v>700000</v>
      </c>
      <c r="E246" s="12"/>
      <c r="F246" s="12"/>
      <c r="G246" s="12"/>
    </row>
    <row r="247" spans="1:7" x14ac:dyDescent="0.2">
      <c r="A247" s="13" t="s">
        <v>272</v>
      </c>
      <c r="B247" s="14">
        <f ca="1">TODAY()-780</f>
        <v>44388</v>
      </c>
      <c r="C247" s="19">
        <v>30</v>
      </c>
      <c r="D247" s="17">
        <v>750000</v>
      </c>
      <c r="E247" s="12"/>
      <c r="F247" s="12"/>
      <c r="G247" s="12"/>
    </row>
    <row r="248" spans="1:7" x14ac:dyDescent="0.2">
      <c r="A248" s="13" t="s">
        <v>273</v>
      </c>
      <c r="B248" s="14">
        <f ca="1">TODAY()-178</f>
        <v>44990</v>
      </c>
      <c r="C248" s="19">
        <v>30</v>
      </c>
      <c r="D248" s="17">
        <v>600000</v>
      </c>
      <c r="E248" s="12"/>
      <c r="F248" s="12"/>
      <c r="G248" s="12"/>
    </row>
    <row r="249" spans="1:7" x14ac:dyDescent="0.2">
      <c r="A249" s="13" t="s">
        <v>274</v>
      </c>
      <c r="B249" s="14">
        <f ca="1">TODAY()-856</f>
        <v>44312</v>
      </c>
      <c r="C249" s="19">
        <v>30</v>
      </c>
      <c r="D249" s="17">
        <v>800000</v>
      </c>
      <c r="E249" s="12"/>
      <c r="F249" s="12"/>
      <c r="G249" s="12"/>
    </row>
    <row r="250" spans="1:7" x14ac:dyDescent="0.2">
      <c r="A250" s="13" t="s">
        <v>275</v>
      </c>
      <c r="B250" s="14">
        <f ca="1">TODAY()-759</f>
        <v>44409</v>
      </c>
      <c r="C250" s="19">
        <v>36</v>
      </c>
      <c r="D250" s="17">
        <v>550000</v>
      </c>
      <c r="E250" s="12"/>
      <c r="F250" s="12"/>
      <c r="G250" s="12"/>
    </row>
    <row r="251" spans="1:7" x14ac:dyDescent="0.2">
      <c r="A251" s="13" t="s">
        <v>276</v>
      </c>
      <c r="B251" s="14">
        <f ca="1">TODAY()-200</f>
        <v>44968</v>
      </c>
      <c r="C251" s="19">
        <v>36</v>
      </c>
      <c r="D251" s="17">
        <v>1200000</v>
      </c>
      <c r="E251" s="12"/>
      <c r="F251" s="12"/>
      <c r="G251" s="12"/>
    </row>
    <row r="252" spans="1:7" x14ac:dyDescent="0.2">
      <c r="A252" s="13" t="s">
        <v>277</v>
      </c>
      <c r="B252" s="14">
        <f ca="1">TODAY()-289</f>
        <v>44879</v>
      </c>
      <c r="C252" s="19">
        <v>36</v>
      </c>
      <c r="D252" s="17">
        <v>950000</v>
      </c>
      <c r="E252" s="12"/>
      <c r="F252" s="12"/>
      <c r="G252" s="12"/>
    </row>
    <row r="253" spans="1:7" x14ac:dyDescent="0.2">
      <c r="A253" s="13" t="s">
        <v>278</v>
      </c>
      <c r="B253" s="14">
        <f ca="1">TODAY()-1084</f>
        <v>44084</v>
      </c>
      <c r="C253" s="19">
        <v>36</v>
      </c>
      <c r="D253" s="17">
        <v>750000</v>
      </c>
      <c r="E253" s="12"/>
      <c r="F253" s="12"/>
      <c r="G253" s="12"/>
    </row>
    <row r="254" spans="1:7" x14ac:dyDescent="0.2">
      <c r="A254" s="13" t="s">
        <v>279</v>
      </c>
      <c r="B254" s="14">
        <f ca="1">TODAY()-64</f>
        <v>45104</v>
      </c>
      <c r="C254" s="19">
        <v>30</v>
      </c>
      <c r="D254" s="17">
        <v>600000</v>
      </c>
      <c r="E254" s="12"/>
      <c r="F254" s="12"/>
      <c r="G254" s="12"/>
    </row>
    <row r="255" spans="1:7" x14ac:dyDescent="0.2">
      <c r="A255" s="13" t="s">
        <v>280</v>
      </c>
      <c r="B255" s="14">
        <f ca="1">TODAY()-187</f>
        <v>44981</v>
      </c>
      <c r="C255" s="19">
        <v>12</v>
      </c>
      <c r="D255" s="17">
        <v>1000000</v>
      </c>
      <c r="E255" s="12"/>
      <c r="F255" s="12"/>
      <c r="G255" s="12"/>
    </row>
    <row r="256" spans="1:7" x14ac:dyDescent="0.2">
      <c r="A256" s="13" t="s">
        <v>281</v>
      </c>
      <c r="B256" s="14">
        <f ca="1">TODAY()-154</f>
        <v>45014</v>
      </c>
      <c r="C256" s="19">
        <v>6</v>
      </c>
      <c r="D256" s="17">
        <v>1200000</v>
      </c>
      <c r="E256" s="12"/>
      <c r="F256" s="12"/>
      <c r="G256" s="12"/>
    </row>
    <row r="257" spans="1:7" x14ac:dyDescent="0.2">
      <c r="A257" s="13" t="s">
        <v>282</v>
      </c>
      <c r="B257" s="14">
        <f ca="1">TODAY()-134</f>
        <v>45034</v>
      </c>
      <c r="C257" s="19">
        <v>12</v>
      </c>
      <c r="D257" s="17">
        <v>650000</v>
      </c>
      <c r="E257" s="12"/>
      <c r="F257" s="12"/>
      <c r="G257" s="12"/>
    </row>
    <row r="258" spans="1:7" x14ac:dyDescent="0.2">
      <c r="A258" s="13" t="s">
        <v>283</v>
      </c>
      <c r="B258" s="14">
        <f ca="1">TODAY()-476</f>
        <v>44692</v>
      </c>
      <c r="C258" s="19">
        <v>24</v>
      </c>
      <c r="D258" s="17">
        <v>200000</v>
      </c>
      <c r="E258" s="12"/>
      <c r="F258" s="12"/>
      <c r="G258" s="12"/>
    </row>
    <row r="259" spans="1:7" x14ac:dyDescent="0.2">
      <c r="A259" s="13" t="s">
        <v>284</v>
      </c>
      <c r="B259" s="14">
        <f ca="1">TODAY()-125</f>
        <v>45043</v>
      </c>
      <c r="C259" s="19">
        <v>6</v>
      </c>
      <c r="D259" s="17">
        <v>800000</v>
      </c>
      <c r="E259" s="12"/>
      <c r="F259" s="12"/>
      <c r="G259" s="12"/>
    </row>
    <row r="260" spans="1:7" x14ac:dyDescent="0.2">
      <c r="A260" s="13" t="s">
        <v>285</v>
      </c>
      <c r="B260" s="14">
        <f ca="1">TODAY()-498</f>
        <v>44670</v>
      </c>
      <c r="C260" s="19">
        <v>30</v>
      </c>
      <c r="D260" s="17">
        <v>1000000</v>
      </c>
      <c r="E260" s="12"/>
      <c r="F260" s="12"/>
      <c r="G260" s="12"/>
    </row>
    <row r="261" spans="1:7" x14ac:dyDescent="0.2">
      <c r="A261" s="13" t="s">
        <v>286</v>
      </c>
      <c r="B261" s="14">
        <f ca="1">TODAY()-55</f>
        <v>45113</v>
      </c>
      <c r="C261" s="19">
        <v>6</v>
      </c>
      <c r="D261" s="17">
        <v>800000</v>
      </c>
      <c r="E261" s="12"/>
      <c r="F261" s="12"/>
      <c r="G261" s="12"/>
    </row>
    <row r="262" spans="1:7" x14ac:dyDescent="0.2">
      <c r="A262" s="13" t="s">
        <v>287</v>
      </c>
      <c r="B262" s="14">
        <f ca="1">TODAY()-340</f>
        <v>44828</v>
      </c>
      <c r="C262" s="19">
        <v>30</v>
      </c>
      <c r="D262" s="17">
        <v>650000</v>
      </c>
      <c r="E262" s="12"/>
      <c r="F262" s="12"/>
      <c r="G262" s="12"/>
    </row>
    <row r="263" spans="1:7" x14ac:dyDescent="0.2">
      <c r="A263" s="13" t="s">
        <v>288</v>
      </c>
      <c r="B263" s="14">
        <f ca="1">TODAY()-240</f>
        <v>44928</v>
      </c>
      <c r="C263" s="19">
        <v>12</v>
      </c>
      <c r="D263" s="17">
        <v>350000</v>
      </c>
      <c r="E263" s="12"/>
      <c r="F263" s="12"/>
      <c r="G263" s="12"/>
    </row>
    <row r="264" spans="1:7" x14ac:dyDescent="0.2">
      <c r="A264" s="13" t="s">
        <v>289</v>
      </c>
      <c r="B264" s="14">
        <f ca="1">TODAY()-165</f>
        <v>45003</v>
      </c>
      <c r="C264" s="19">
        <v>24</v>
      </c>
      <c r="D264" s="17">
        <v>200000</v>
      </c>
      <c r="E264" s="12"/>
      <c r="F264" s="12"/>
      <c r="G264" s="12"/>
    </row>
    <row r="265" spans="1:7" x14ac:dyDescent="0.2">
      <c r="A265" s="13" t="s">
        <v>290</v>
      </c>
      <c r="B265" s="14">
        <f ca="1">TODAY()-487</f>
        <v>44681</v>
      </c>
      <c r="C265" s="19">
        <v>18</v>
      </c>
      <c r="D265" s="17">
        <v>1050000</v>
      </c>
      <c r="E265" s="12"/>
      <c r="F265" s="12"/>
      <c r="G265" s="12"/>
    </row>
    <row r="266" spans="1:7" x14ac:dyDescent="0.2">
      <c r="A266" s="13" t="s">
        <v>291</v>
      </c>
      <c r="B266" s="14">
        <f ca="1">TODAY()-86</f>
        <v>45082</v>
      </c>
      <c r="C266" s="19">
        <v>12</v>
      </c>
      <c r="D266" s="17">
        <v>1100000</v>
      </c>
      <c r="E266" s="12"/>
      <c r="F266" s="12"/>
      <c r="G266" s="12"/>
    </row>
    <row r="267" spans="1:7" x14ac:dyDescent="0.2">
      <c r="A267" s="13" t="s">
        <v>292</v>
      </c>
      <c r="B267" s="14">
        <f ca="1">TODAY()-79</f>
        <v>45089</v>
      </c>
      <c r="C267" s="19">
        <v>12</v>
      </c>
      <c r="D267" s="17">
        <v>750000</v>
      </c>
      <c r="E267" s="12"/>
      <c r="F267" s="12"/>
      <c r="G267" s="12"/>
    </row>
    <row r="268" spans="1:7" x14ac:dyDescent="0.2">
      <c r="A268" s="13" t="s">
        <v>293</v>
      </c>
      <c r="B268" s="14">
        <f ca="1">TODAY()-210</f>
        <v>44958</v>
      </c>
      <c r="C268" s="19">
        <v>18</v>
      </c>
      <c r="D268" s="17">
        <v>500000</v>
      </c>
      <c r="E268" s="12"/>
      <c r="F268" s="12"/>
      <c r="G268" s="12"/>
    </row>
    <row r="269" spans="1:7" x14ac:dyDescent="0.2">
      <c r="A269" s="13" t="s">
        <v>294</v>
      </c>
      <c r="B269" s="14">
        <f ca="1">TODAY()-423</f>
        <v>44745</v>
      </c>
      <c r="C269" s="19">
        <v>18</v>
      </c>
      <c r="D269" s="17">
        <v>600000</v>
      </c>
      <c r="E269" s="12"/>
      <c r="F269" s="12"/>
      <c r="G269" s="12"/>
    </row>
    <row r="270" spans="1:7" x14ac:dyDescent="0.2">
      <c r="A270" s="13" t="s">
        <v>295</v>
      </c>
      <c r="B270" s="14">
        <f ca="1">TODAY()-532</f>
        <v>44636</v>
      </c>
      <c r="C270" s="19">
        <v>36</v>
      </c>
      <c r="D270" s="17">
        <v>350000</v>
      </c>
      <c r="E270" s="12"/>
      <c r="F270" s="12"/>
      <c r="G270" s="12"/>
    </row>
    <row r="271" spans="1:7" x14ac:dyDescent="0.2">
      <c r="A271" s="13" t="s">
        <v>296</v>
      </c>
      <c r="B271" s="14">
        <f ca="1">TODAY()-921</f>
        <v>44247</v>
      </c>
      <c r="C271" s="19">
        <v>36</v>
      </c>
      <c r="D271" s="17">
        <v>500000</v>
      </c>
      <c r="E271" s="12"/>
      <c r="F271" s="12"/>
      <c r="G271" s="12"/>
    </row>
    <row r="272" spans="1:7" x14ac:dyDescent="0.2">
      <c r="A272" s="13" t="s">
        <v>297</v>
      </c>
      <c r="B272" s="14">
        <f ca="1">TODAY()-465</f>
        <v>44703</v>
      </c>
      <c r="C272" s="19">
        <v>30</v>
      </c>
      <c r="D272" s="17">
        <v>300000</v>
      </c>
      <c r="E272" s="12"/>
      <c r="F272" s="12"/>
      <c r="G272" s="12"/>
    </row>
    <row r="273" spans="1:7" x14ac:dyDescent="0.2">
      <c r="A273" s="13" t="s">
        <v>298</v>
      </c>
      <c r="B273" s="14">
        <f ca="1">TODAY()-862</f>
        <v>44306</v>
      </c>
      <c r="C273" s="19">
        <v>36</v>
      </c>
      <c r="D273" s="17">
        <v>200000</v>
      </c>
      <c r="E273" s="12"/>
      <c r="F273" s="12"/>
      <c r="G273" s="12"/>
    </row>
    <row r="274" spans="1:7" x14ac:dyDescent="0.2">
      <c r="A274" s="13" t="s">
        <v>299</v>
      </c>
      <c r="B274" s="14">
        <f ca="1">TODAY()-292</f>
        <v>44876</v>
      </c>
      <c r="C274" s="19">
        <v>12</v>
      </c>
      <c r="D274" s="17">
        <v>1250000</v>
      </c>
      <c r="E274" s="12"/>
      <c r="F274" s="12"/>
      <c r="G274" s="12"/>
    </row>
    <row r="275" spans="1:7" x14ac:dyDescent="0.2">
      <c r="A275" s="13" t="s">
        <v>300</v>
      </c>
      <c r="B275" s="14">
        <f ca="1">TODAY()-201</f>
        <v>44967</v>
      </c>
      <c r="C275" s="19">
        <v>18</v>
      </c>
      <c r="D275" s="17">
        <v>650000</v>
      </c>
      <c r="E275" s="12"/>
      <c r="F275" s="12"/>
      <c r="G275" s="12"/>
    </row>
    <row r="276" spans="1:7" x14ac:dyDescent="0.2">
      <c r="A276" s="13" t="s">
        <v>301</v>
      </c>
      <c r="B276" s="14">
        <f ca="1">TODAY()-137</f>
        <v>45031</v>
      </c>
      <c r="C276" s="19">
        <v>12</v>
      </c>
      <c r="D276" s="17">
        <v>1000000</v>
      </c>
      <c r="E276" s="12"/>
      <c r="F276" s="12"/>
      <c r="G276" s="12"/>
    </row>
    <row r="277" spans="1:7" x14ac:dyDescent="0.2">
      <c r="A277" s="13" t="s">
        <v>302</v>
      </c>
      <c r="B277" s="14">
        <f ca="1">TODAY()-220</f>
        <v>44948</v>
      </c>
      <c r="C277" s="19">
        <v>30</v>
      </c>
      <c r="D277" s="17">
        <v>250000</v>
      </c>
      <c r="E277" s="12"/>
      <c r="F277" s="12"/>
      <c r="G277" s="12"/>
    </row>
    <row r="278" spans="1:7" x14ac:dyDescent="0.2">
      <c r="A278" s="13" t="s">
        <v>303</v>
      </c>
      <c r="B278" s="14">
        <f ca="1">TODAY()-290</f>
        <v>44878</v>
      </c>
      <c r="C278" s="19">
        <v>30</v>
      </c>
      <c r="D278" s="17">
        <v>650000</v>
      </c>
      <c r="E278" s="12"/>
      <c r="F278" s="12"/>
      <c r="G278" s="12"/>
    </row>
    <row r="279" spans="1:7" x14ac:dyDescent="0.2">
      <c r="A279" s="13" t="s">
        <v>304</v>
      </c>
      <c r="B279" s="14">
        <f ca="1">TODAY()-17</f>
        <v>45151</v>
      </c>
      <c r="C279" s="19">
        <v>30</v>
      </c>
      <c r="D279" s="17">
        <v>1150000</v>
      </c>
      <c r="E279" s="12"/>
      <c r="F279" s="12"/>
      <c r="G279" s="12"/>
    </row>
    <row r="280" spans="1:7" x14ac:dyDescent="0.2">
      <c r="A280" s="13" t="s">
        <v>305</v>
      </c>
      <c r="B280" s="14">
        <f ca="1">TODAY()-82</f>
        <v>45086</v>
      </c>
      <c r="C280" s="19">
        <v>36</v>
      </c>
      <c r="D280" s="17">
        <v>1150000</v>
      </c>
      <c r="E280" s="12"/>
      <c r="F280" s="12"/>
      <c r="G280" s="12"/>
    </row>
    <row r="281" spans="1:7" x14ac:dyDescent="0.2">
      <c r="A281" s="13" t="s">
        <v>306</v>
      </c>
      <c r="B281" s="14">
        <f ca="1">TODAY()-21</f>
        <v>45147</v>
      </c>
      <c r="C281" s="19">
        <v>36</v>
      </c>
      <c r="D281" s="17">
        <v>500000</v>
      </c>
      <c r="E281" s="12"/>
      <c r="F281" s="12"/>
      <c r="G281" s="12"/>
    </row>
    <row r="282" spans="1:7" x14ac:dyDescent="0.2">
      <c r="A282" s="13" t="s">
        <v>307</v>
      </c>
      <c r="B282" s="14">
        <f ca="1">TODAY()-172</f>
        <v>44996</v>
      </c>
      <c r="C282" s="19">
        <v>30</v>
      </c>
      <c r="D282" s="17">
        <v>550000</v>
      </c>
      <c r="E282" s="12"/>
      <c r="F282" s="12"/>
      <c r="G282" s="12"/>
    </row>
    <row r="283" spans="1:7" x14ac:dyDescent="0.2">
      <c r="A283" s="13" t="s">
        <v>308</v>
      </c>
      <c r="B283" s="14">
        <f ca="1">TODAY()-477</f>
        <v>44691</v>
      </c>
      <c r="C283" s="19">
        <v>18</v>
      </c>
      <c r="D283" s="17">
        <v>550000</v>
      </c>
      <c r="E283" s="12"/>
      <c r="F283" s="12"/>
      <c r="G283" s="12"/>
    </row>
    <row r="284" spans="1:7" x14ac:dyDescent="0.2">
      <c r="A284" s="13" t="s">
        <v>309</v>
      </c>
      <c r="B284" s="14">
        <f ca="1">TODAY()-58</f>
        <v>45110</v>
      </c>
      <c r="C284" s="19">
        <v>36</v>
      </c>
      <c r="D284" s="17">
        <v>1150000</v>
      </c>
      <c r="E284" s="12"/>
      <c r="F284" s="12"/>
      <c r="G284" s="12"/>
    </row>
    <row r="285" spans="1:7" x14ac:dyDescent="0.2">
      <c r="A285" s="13" t="s">
        <v>310</v>
      </c>
      <c r="B285" s="14">
        <f ca="1">TODAY()-557</f>
        <v>44611</v>
      </c>
      <c r="C285" s="19">
        <v>30</v>
      </c>
      <c r="D285" s="17">
        <v>700000</v>
      </c>
      <c r="E285" s="12"/>
      <c r="F285" s="12"/>
      <c r="G285" s="12"/>
    </row>
    <row r="286" spans="1:7" x14ac:dyDescent="0.2">
      <c r="A286" s="13" t="s">
        <v>311</v>
      </c>
      <c r="B286" s="14">
        <f ca="1">TODAY()-528</f>
        <v>44640</v>
      </c>
      <c r="C286" s="19">
        <v>24</v>
      </c>
      <c r="D286" s="17">
        <v>1100000</v>
      </c>
      <c r="E286" s="12"/>
      <c r="F286" s="12"/>
      <c r="G286" s="12"/>
    </row>
    <row r="287" spans="1:7" x14ac:dyDescent="0.2">
      <c r="A287" s="13" t="s">
        <v>312</v>
      </c>
      <c r="B287" s="14">
        <f ca="1">TODAY()-215</f>
        <v>44953</v>
      </c>
      <c r="C287" s="19">
        <v>36</v>
      </c>
      <c r="D287" s="17">
        <v>400000</v>
      </c>
      <c r="E287" s="12"/>
      <c r="F287" s="12"/>
      <c r="G287" s="12"/>
    </row>
    <row r="288" spans="1:7" x14ac:dyDescent="0.2">
      <c r="A288" s="13" t="s">
        <v>313</v>
      </c>
      <c r="B288" s="14">
        <f ca="1">TODAY()-38</f>
        <v>45130</v>
      </c>
      <c r="C288" s="19">
        <v>12</v>
      </c>
      <c r="D288" s="17">
        <v>600000</v>
      </c>
      <c r="E288" s="12"/>
      <c r="F288" s="12"/>
      <c r="G288" s="12"/>
    </row>
    <row r="289" spans="1:7" x14ac:dyDescent="0.2">
      <c r="A289" s="13" t="s">
        <v>314</v>
      </c>
      <c r="B289" s="14">
        <f ca="1">TODAY()-486</f>
        <v>44682</v>
      </c>
      <c r="C289" s="19">
        <v>18</v>
      </c>
      <c r="D289" s="17">
        <v>600000</v>
      </c>
      <c r="E289" s="12"/>
      <c r="F289" s="12"/>
      <c r="G289" s="12"/>
    </row>
    <row r="290" spans="1:7" x14ac:dyDescent="0.2">
      <c r="A290" s="13" t="s">
        <v>315</v>
      </c>
      <c r="B290" s="14">
        <f ca="1">TODAY()-131</f>
        <v>45037</v>
      </c>
      <c r="C290" s="19">
        <v>30</v>
      </c>
      <c r="D290" s="17">
        <v>550000</v>
      </c>
      <c r="E290" s="12"/>
      <c r="F290" s="12"/>
      <c r="G290" s="12"/>
    </row>
    <row r="291" spans="1:7" x14ac:dyDescent="0.2">
      <c r="A291" s="13" t="s">
        <v>316</v>
      </c>
      <c r="B291" s="14">
        <f ca="1">TODAY()-193</f>
        <v>44975</v>
      </c>
      <c r="C291" s="19">
        <v>12</v>
      </c>
      <c r="D291" s="17">
        <v>1050000</v>
      </c>
      <c r="E291" s="12"/>
      <c r="F291" s="12"/>
      <c r="G291" s="12"/>
    </row>
    <row r="292" spans="1:7" x14ac:dyDescent="0.2">
      <c r="A292" s="13" t="s">
        <v>317</v>
      </c>
      <c r="B292" s="14">
        <f ca="1">TODAY()-370</f>
        <v>44798</v>
      </c>
      <c r="C292" s="19">
        <v>36</v>
      </c>
      <c r="D292" s="17">
        <v>350000</v>
      </c>
      <c r="E292" s="12"/>
      <c r="F292" s="12"/>
      <c r="G292" s="12"/>
    </row>
    <row r="293" spans="1:7" x14ac:dyDescent="0.2">
      <c r="A293" s="13" t="s">
        <v>318</v>
      </c>
      <c r="B293" s="14">
        <f ca="1">TODAY()-49</f>
        <v>45119</v>
      </c>
      <c r="C293" s="19">
        <v>6</v>
      </c>
      <c r="D293" s="17">
        <v>700000</v>
      </c>
      <c r="E293" s="12"/>
      <c r="F293" s="12"/>
      <c r="G293" s="12"/>
    </row>
    <row r="294" spans="1:7" x14ac:dyDescent="0.2">
      <c r="A294" s="13" t="s">
        <v>319</v>
      </c>
      <c r="B294" s="14">
        <f ca="1">TODAY()-151</f>
        <v>45017</v>
      </c>
      <c r="C294" s="19">
        <v>30</v>
      </c>
      <c r="D294" s="17">
        <v>500000</v>
      </c>
      <c r="E294" s="12"/>
      <c r="F294" s="12"/>
      <c r="G294" s="12"/>
    </row>
    <row r="295" spans="1:7" x14ac:dyDescent="0.2">
      <c r="A295" s="13" t="s">
        <v>320</v>
      </c>
      <c r="B295" s="14">
        <f ca="1">TODAY()-547</f>
        <v>44621</v>
      </c>
      <c r="C295" s="19">
        <v>24</v>
      </c>
      <c r="D295" s="17">
        <v>300000</v>
      </c>
      <c r="E295" s="12"/>
      <c r="F295" s="12"/>
      <c r="G295" s="12"/>
    </row>
    <row r="296" spans="1:7" x14ac:dyDescent="0.2">
      <c r="A296" s="13" t="s">
        <v>321</v>
      </c>
      <c r="B296" s="14">
        <f ca="1">TODAY()-607</f>
        <v>44561</v>
      </c>
      <c r="C296" s="19">
        <v>36</v>
      </c>
      <c r="D296" s="17">
        <v>550000</v>
      </c>
      <c r="E296" s="12"/>
      <c r="F296" s="12"/>
      <c r="G296" s="12"/>
    </row>
    <row r="297" spans="1:7" x14ac:dyDescent="0.2">
      <c r="A297" s="13" t="s">
        <v>322</v>
      </c>
      <c r="B297" s="14">
        <f ca="1">TODAY()-216</f>
        <v>44952</v>
      </c>
      <c r="C297" s="19">
        <v>18</v>
      </c>
      <c r="D297" s="17">
        <v>1250000</v>
      </c>
      <c r="E297" s="12"/>
      <c r="F297" s="12"/>
      <c r="G297" s="12"/>
    </row>
    <row r="298" spans="1:7" x14ac:dyDescent="0.2">
      <c r="A298" s="13" t="s">
        <v>323</v>
      </c>
      <c r="B298" s="14">
        <f ca="1">TODAY()-621</f>
        <v>44547</v>
      </c>
      <c r="C298" s="19">
        <v>30</v>
      </c>
      <c r="D298" s="17">
        <v>350000</v>
      </c>
      <c r="E298" s="12"/>
      <c r="F298" s="12"/>
      <c r="G298" s="12"/>
    </row>
    <row r="299" spans="1:7" x14ac:dyDescent="0.2">
      <c r="A299" s="13" t="s">
        <v>324</v>
      </c>
      <c r="B299" s="14">
        <f ca="1">TODAY()-341</f>
        <v>44827</v>
      </c>
      <c r="C299" s="19">
        <v>24</v>
      </c>
      <c r="D299" s="17">
        <v>900000</v>
      </c>
      <c r="E299" s="12"/>
      <c r="F299" s="12"/>
      <c r="G299" s="12"/>
    </row>
    <row r="300" spans="1:7" x14ac:dyDescent="0.2">
      <c r="A300" s="13" t="s">
        <v>325</v>
      </c>
      <c r="B300" s="14">
        <f ca="1">TODAY()-207</f>
        <v>44961</v>
      </c>
      <c r="C300" s="19">
        <v>18</v>
      </c>
      <c r="D300" s="17">
        <v>450000</v>
      </c>
      <c r="E300" s="12"/>
      <c r="F300" s="12"/>
      <c r="G300" s="12"/>
    </row>
    <row r="301" spans="1:7" x14ac:dyDescent="0.2">
      <c r="A301" s="13" t="s">
        <v>326</v>
      </c>
      <c r="B301" s="14">
        <f ca="1">TODAY()-462</f>
        <v>44706</v>
      </c>
      <c r="C301" s="19">
        <v>24</v>
      </c>
      <c r="D301" s="17">
        <v>1000000</v>
      </c>
      <c r="E301" s="12"/>
      <c r="F301" s="12"/>
      <c r="G301" s="12"/>
    </row>
    <row r="302" spans="1:7" x14ac:dyDescent="0.2">
      <c r="A302" s="13" t="s">
        <v>327</v>
      </c>
      <c r="B302" s="14">
        <f ca="1">TODAY()-546</f>
        <v>44622</v>
      </c>
      <c r="C302" s="19">
        <v>30</v>
      </c>
      <c r="D302" s="17">
        <v>950000</v>
      </c>
      <c r="E302" s="12"/>
      <c r="F302" s="12"/>
      <c r="G302" s="12"/>
    </row>
    <row r="303" spans="1:7" x14ac:dyDescent="0.2">
      <c r="A303" s="13" t="s">
        <v>328</v>
      </c>
      <c r="B303" s="14">
        <f ca="1">TODAY()-565</f>
        <v>44603</v>
      </c>
      <c r="C303" s="19">
        <v>30</v>
      </c>
      <c r="D303" s="17">
        <v>350000</v>
      </c>
      <c r="E303" s="12"/>
      <c r="F303" s="12"/>
      <c r="G303" s="12"/>
    </row>
    <row r="304" spans="1:7" x14ac:dyDescent="0.2">
      <c r="A304" s="13" t="s">
        <v>329</v>
      </c>
      <c r="B304" s="14">
        <f ca="1">TODAY()-110</f>
        <v>45058</v>
      </c>
      <c r="C304" s="19">
        <v>18</v>
      </c>
      <c r="D304" s="17">
        <v>350000</v>
      </c>
      <c r="E304" s="12"/>
      <c r="F304" s="12"/>
      <c r="G304" s="12"/>
    </row>
    <row r="305" spans="1:7" x14ac:dyDescent="0.2">
      <c r="A305" s="13" t="s">
        <v>330</v>
      </c>
      <c r="B305" s="14">
        <f ca="1">TODAY()-422</f>
        <v>44746</v>
      </c>
      <c r="C305" s="19">
        <v>24</v>
      </c>
      <c r="D305" s="17">
        <v>1000000</v>
      </c>
      <c r="E305" s="12"/>
      <c r="F305" s="12"/>
      <c r="G305" s="12"/>
    </row>
    <row r="306" spans="1:7" x14ac:dyDescent="0.2">
      <c r="A306" s="13" t="s">
        <v>331</v>
      </c>
      <c r="B306" s="14">
        <f ca="1">TODAY()-99</f>
        <v>45069</v>
      </c>
      <c r="C306" s="19">
        <v>18</v>
      </c>
      <c r="D306" s="17">
        <v>800000</v>
      </c>
      <c r="E306" s="12"/>
      <c r="F306" s="12"/>
      <c r="G306" s="12"/>
    </row>
    <row r="307" spans="1:7" x14ac:dyDescent="0.2">
      <c r="A307" s="13" t="s">
        <v>332</v>
      </c>
      <c r="B307" s="14">
        <f ca="1">TODAY()-432</f>
        <v>44736</v>
      </c>
      <c r="C307" s="19">
        <v>24</v>
      </c>
      <c r="D307" s="17">
        <v>300000</v>
      </c>
      <c r="E307" s="12"/>
      <c r="F307" s="12"/>
      <c r="G307" s="12"/>
    </row>
    <row r="308" spans="1:7" x14ac:dyDescent="0.2">
      <c r="A308" s="13" t="s">
        <v>333</v>
      </c>
      <c r="B308" s="14">
        <f ca="1">TODAY()-661</f>
        <v>44507</v>
      </c>
      <c r="C308" s="19">
        <v>36</v>
      </c>
      <c r="D308" s="17">
        <v>350000</v>
      </c>
      <c r="E308" s="12"/>
      <c r="F308" s="12"/>
      <c r="G308" s="12"/>
    </row>
    <row r="309" spans="1:7" x14ac:dyDescent="0.2">
      <c r="A309" s="13" t="s">
        <v>334</v>
      </c>
      <c r="B309" s="14">
        <f ca="1">TODAY()-81</f>
        <v>45087</v>
      </c>
      <c r="C309" s="19">
        <v>6</v>
      </c>
      <c r="D309" s="17">
        <v>450000</v>
      </c>
      <c r="E309" s="12"/>
      <c r="F309" s="12"/>
      <c r="G309" s="12"/>
    </row>
    <row r="310" spans="1:7" x14ac:dyDescent="0.2">
      <c r="A310" s="13" t="s">
        <v>335</v>
      </c>
      <c r="B310" s="14">
        <f ca="1">TODAY()-115</f>
        <v>45053</v>
      </c>
      <c r="C310" s="19">
        <v>6</v>
      </c>
      <c r="D310" s="17">
        <v>200000</v>
      </c>
      <c r="E310" s="12"/>
      <c r="F310" s="12"/>
      <c r="G310" s="12"/>
    </row>
    <row r="311" spans="1:7" x14ac:dyDescent="0.2">
      <c r="A311" s="13" t="s">
        <v>336</v>
      </c>
      <c r="B311" s="14">
        <f ca="1">TODAY()-703</f>
        <v>44465</v>
      </c>
      <c r="C311" s="19">
        <v>30</v>
      </c>
      <c r="D311" s="17">
        <v>350000</v>
      </c>
      <c r="E311" s="12"/>
      <c r="F311" s="12"/>
      <c r="G311" s="12"/>
    </row>
    <row r="312" spans="1:7" x14ac:dyDescent="0.2">
      <c r="A312" s="13" t="s">
        <v>337</v>
      </c>
      <c r="B312" s="14">
        <f ca="1">TODAY()-441</f>
        <v>44727</v>
      </c>
      <c r="C312" s="19">
        <v>36</v>
      </c>
      <c r="D312" s="17">
        <v>800000</v>
      </c>
      <c r="E312" s="12"/>
      <c r="F312" s="12"/>
      <c r="G312" s="12"/>
    </row>
    <row r="313" spans="1:7" x14ac:dyDescent="0.2">
      <c r="A313" s="13" t="s">
        <v>338</v>
      </c>
      <c r="B313" s="14">
        <f ca="1">TODAY()-728</f>
        <v>44440</v>
      </c>
      <c r="C313" s="19">
        <v>24</v>
      </c>
      <c r="D313" s="17">
        <v>150000</v>
      </c>
      <c r="E313" s="12"/>
      <c r="F313" s="12"/>
      <c r="G313" s="12"/>
    </row>
    <row r="314" spans="1:7" x14ac:dyDescent="0.2">
      <c r="A314" s="13" t="s">
        <v>339</v>
      </c>
      <c r="B314" s="14">
        <f ca="1">TODAY()-127</f>
        <v>45041</v>
      </c>
      <c r="C314" s="19">
        <v>6</v>
      </c>
      <c r="D314" s="17">
        <v>650000</v>
      </c>
      <c r="E314" s="12"/>
      <c r="F314" s="12"/>
      <c r="G314" s="12"/>
    </row>
    <row r="315" spans="1:7" x14ac:dyDescent="0.2">
      <c r="A315" s="13" t="s">
        <v>340</v>
      </c>
      <c r="B315" s="14">
        <f ca="1">TODAY()-658</f>
        <v>44510</v>
      </c>
      <c r="C315" s="19">
        <v>24</v>
      </c>
      <c r="D315" s="17">
        <v>1100000</v>
      </c>
      <c r="E315" s="12"/>
      <c r="F315" s="12"/>
      <c r="G315" s="12"/>
    </row>
    <row r="316" spans="1:7" x14ac:dyDescent="0.2">
      <c r="A316" s="13" t="s">
        <v>341</v>
      </c>
      <c r="B316" s="14">
        <f ca="1">TODAY()-993</f>
        <v>44175</v>
      </c>
      <c r="C316" s="19">
        <v>36</v>
      </c>
      <c r="D316" s="17">
        <v>700000</v>
      </c>
      <c r="E316" s="12"/>
      <c r="F316" s="12"/>
      <c r="G316" s="12"/>
    </row>
    <row r="317" spans="1:7" x14ac:dyDescent="0.2">
      <c r="A317" s="13" t="s">
        <v>342</v>
      </c>
      <c r="B317" s="14">
        <f ca="1">TODAY()-681</f>
        <v>44487</v>
      </c>
      <c r="C317" s="19">
        <v>36</v>
      </c>
      <c r="D317" s="17">
        <v>1200000</v>
      </c>
      <c r="E317" s="12"/>
      <c r="F317" s="12"/>
      <c r="G317" s="12"/>
    </row>
    <row r="318" spans="1:7" x14ac:dyDescent="0.2">
      <c r="A318" s="13" t="s">
        <v>343</v>
      </c>
      <c r="B318" s="14">
        <f ca="1">TODAY()-402</f>
        <v>44766</v>
      </c>
      <c r="C318" s="19">
        <v>24</v>
      </c>
      <c r="D318" s="17">
        <v>700000</v>
      </c>
      <c r="E318" s="12"/>
      <c r="F318" s="12"/>
      <c r="G318" s="12"/>
    </row>
    <row r="319" spans="1:7" x14ac:dyDescent="0.2">
      <c r="A319" s="13" t="s">
        <v>344</v>
      </c>
      <c r="B319" s="14">
        <f ca="1">TODAY()-2</f>
        <v>45166</v>
      </c>
      <c r="C319" s="19">
        <v>36</v>
      </c>
      <c r="D319" s="17">
        <v>1050000</v>
      </c>
      <c r="E319" s="12"/>
      <c r="F319" s="12"/>
      <c r="G319" s="12"/>
    </row>
    <row r="320" spans="1:7" x14ac:dyDescent="0.2">
      <c r="A320" s="13" t="s">
        <v>345</v>
      </c>
      <c r="B320" s="14">
        <f ca="1">TODAY()-280</f>
        <v>44888</v>
      </c>
      <c r="C320" s="19">
        <v>18</v>
      </c>
      <c r="D320" s="17">
        <v>750000</v>
      </c>
      <c r="E320" s="12"/>
      <c r="F320" s="12"/>
      <c r="G320" s="12"/>
    </row>
    <row r="321" spans="1:7" x14ac:dyDescent="0.2">
      <c r="A321" s="13" t="s">
        <v>346</v>
      </c>
      <c r="B321" s="14">
        <f ca="1">TODAY()-938</f>
        <v>44230</v>
      </c>
      <c r="C321" s="19">
        <v>36</v>
      </c>
      <c r="D321" s="17">
        <v>150000</v>
      </c>
      <c r="E321" s="12"/>
      <c r="F321" s="12"/>
      <c r="G321" s="12"/>
    </row>
    <row r="322" spans="1:7" x14ac:dyDescent="0.2">
      <c r="A322" s="13" t="s">
        <v>347</v>
      </c>
      <c r="B322" s="14">
        <f ca="1">TODAY()-1088</f>
        <v>44080</v>
      </c>
      <c r="C322" s="19">
        <v>36</v>
      </c>
      <c r="D322" s="17">
        <v>750000</v>
      </c>
      <c r="E322" s="12"/>
      <c r="F322" s="12"/>
      <c r="G322" s="12"/>
    </row>
    <row r="323" spans="1:7" x14ac:dyDescent="0.2">
      <c r="A323" s="13" t="s">
        <v>348</v>
      </c>
      <c r="B323" s="14">
        <f ca="1">TODAY()-72</f>
        <v>45096</v>
      </c>
      <c r="C323" s="19">
        <v>12</v>
      </c>
      <c r="D323" s="17">
        <v>250000</v>
      </c>
      <c r="E323" s="12"/>
      <c r="F323" s="12"/>
      <c r="G323" s="12"/>
    </row>
    <row r="324" spans="1:7" x14ac:dyDescent="0.2">
      <c r="A324" s="13" t="s">
        <v>349</v>
      </c>
      <c r="B324" s="14">
        <f ca="1">TODAY()-644</f>
        <v>44524</v>
      </c>
      <c r="C324" s="19">
        <v>36</v>
      </c>
      <c r="D324" s="17">
        <v>650000</v>
      </c>
      <c r="E324" s="12"/>
      <c r="F324" s="12"/>
      <c r="G324" s="12"/>
    </row>
    <row r="325" spans="1:7" x14ac:dyDescent="0.2">
      <c r="A325" s="13" t="s">
        <v>350</v>
      </c>
      <c r="B325" s="14">
        <f ca="1">TODAY()-500</f>
        <v>44668</v>
      </c>
      <c r="C325" s="19">
        <v>36</v>
      </c>
      <c r="D325" s="17">
        <v>950000</v>
      </c>
      <c r="E325" s="12"/>
      <c r="F325" s="12"/>
      <c r="G325" s="12"/>
    </row>
    <row r="326" spans="1:7" x14ac:dyDescent="0.2">
      <c r="A326" s="13" t="s">
        <v>351</v>
      </c>
      <c r="B326" s="14">
        <f ca="1">TODAY()-207</f>
        <v>44961</v>
      </c>
      <c r="C326" s="19">
        <v>12</v>
      </c>
      <c r="D326" s="17">
        <v>1100000</v>
      </c>
      <c r="E326" s="12"/>
      <c r="F326" s="12"/>
      <c r="G326" s="12"/>
    </row>
    <row r="327" spans="1:7" x14ac:dyDescent="0.2">
      <c r="A327" s="13" t="s">
        <v>352</v>
      </c>
      <c r="B327" s="14">
        <f ca="1">TODAY()-197</f>
        <v>44971</v>
      </c>
      <c r="C327" s="19">
        <v>24</v>
      </c>
      <c r="D327" s="17">
        <v>650000</v>
      </c>
      <c r="E327" s="12"/>
      <c r="F327" s="12"/>
      <c r="G327" s="12"/>
    </row>
    <row r="328" spans="1:7" x14ac:dyDescent="0.2">
      <c r="A328" s="13" t="s">
        <v>353</v>
      </c>
      <c r="B328" s="14">
        <f ca="1">TODAY()-32</f>
        <v>45136</v>
      </c>
      <c r="C328" s="19">
        <v>12</v>
      </c>
      <c r="D328" s="17">
        <v>1050000</v>
      </c>
      <c r="E328" s="12"/>
      <c r="F328" s="12"/>
      <c r="G328" s="12"/>
    </row>
    <row r="329" spans="1:7" x14ac:dyDescent="0.2">
      <c r="A329" s="13" t="s">
        <v>354</v>
      </c>
      <c r="B329" s="14">
        <f ca="1">TODAY()-293</f>
        <v>44875</v>
      </c>
      <c r="C329" s="19">
        <v>12</v>
      </c>
      <c r="D329" s="17">
        <v>450000</v>
      </c>
      <c r="E329" s="12"/>
      <c r="F329" s="12"/>
      <c r="G329" s="12"/>
    </row>
    <row r="330" spans="1:7" x14ac:dyDescent="0.2">
      <c r="A330" s="13" t="s">
        <v>355</v>
      </c>
      <c r="B330" s="14">
        <f ca="1">TODAY()-116</f>
        <v>45052</v>
      </c>
      <c r="C330" s="19">
        <v>6</v>
      </c>
      <c r="D330" s="17">
        <v>400000</v>
      </c>
      <c r="E330" s="12"/>
      <c r="F330" s="12"/>
      <c r="G330" s="12"/>
    </row>
    <row r="331" spans="1:7" x14ac:dyDescent="0.2">
      <c r="A331" s="13" t="s">
        <v>356</v>
      </c>
      <c r="B331" s="14">
        <f ca="1">TODAY()-845</f>
        <v>44323</v>
      </c>
      <c r="C331" s="19">
        <v>36</v>
      </c>
      <c r="D331" s="17">
        <v>450000</v>
      </c>
      <c r="E331" s="12"/>
      <c r="F331" s="12"/>
      <c r="G331" s="12"/>
    </row>
    <row r="332" spans="1:7" x14ac:dyDescent="0.2">
      <c r="A332" s="13" t="s">
        <v>357</v>
      </c>
      <c r="B332" s="14">
        <f ca="1">TODAY()-451</f>
        <v>44717</v>
      </c>
      <c r="C332" s="19">
        <v>18</v>
      </c>
      <c r="D332" s="17">
        <v>650000</v>
      </c>
      <c r="E332" s="12"/>
      <c r="F332" s="12"/>
      <c r="G332" s="12"/>
    </row>
    <row r="333" spans="1:7" x14ac:dyDescent="0.2">
      <c r="A333" s="13" t="s">
        <v>358</v>
      </c>
      <c r="B333" s="14">
        <f ca="1">TODAY()-457</f>
        <v>44711</v>
      </c>
      <c r="C333" s="19">
        <v>36</v>
      </c>
      <c r="D333" s="17">
        <v>750000</v>
      </c>
      <c r="E333" s="12"/>
      <c r="F333" s="12"/>
      <c r="G333" s="12"/>
    </row>
    <row r="334" spans="1:7" x14ac:dyDescent="0.2">
      <c r="A334" s="13" t="s">
        <v>359</v>
      </c>
      <c r="B334" s="14">
        <f ca="1">TODAY()-5</f>
        <v>45163</v>
      </c>
      <c r="C334" s="19">
        <v>12</v>
      </c>
      <c r="D334" s="17">
        <v>750000</v>
      </c>
      <c r="E334" s="12"/>
      <c r="F334" s="12"/>
      <c r="G334" s="12"/>
    </row>
    <row r="335" spans="1:7" x14ac:dyDescent="0.2">
      <c r="A335" s="13" t="s">
        <v>360</v>
      </c>
      <c r="B335" s="14">
        <f ca="1">TODAY()-818</f>
        <v>44350</v>
      </c>
      <c r="C335" s="19">
        <v>30</v>
      </c>
      <c r="D335" s="17">
        <v>550000</v>
      </c>
      <c r="E335" s="12"/>
      <c r="F335" s="12"/>
      <c r="G335" s="12"/>
    </row>
    <row r="336" spans="1:7" x14ac:dyDescent="0.2">
      <c r="A336" s="13" t="s">
        <v>361</v>
      </c>
      <c r="B336" s="14">
        <f ca="1">TODAY()-519</f>
        <v>44649</v>
      </c>
      <c r="C336" s="19">
        <v>36</v>
      </c>
      <c r="D336" s="17">
        <v>1200000</v>
      </c>
      <c r="E336" s="12"/>
      <c r="F336" s="12"/>
      <c r="G336" s="12"/>
    </row>
    <row r="337" spans="1:7" x14ac:dyDescent="0.2">
      <c r="A337" s="13" t="s">
        <v>362</v>
      </c>
      <c r="B337" s="14">
        <f ca="1">TODAY()-733</f>
        <v>44435</v>
      </c>
      <c r="C337" s="19">
        <v>30</v>
      </c>
      <c r="D337" s="17">
        <v>1200000</v>
      </c>
      <c r="E337" s="12"/>
      <c r="F337" s="12"/>
      <c r="G337" s="12"/>
    </row>
    <row r="338" spans="1:7" x14ac:dyDescent="0.2">
      <c r="A338" s="13" t="s">
        <v>363</v>
      </c>
      <c r="B338" s="14">
        <f ca="1">TODAY()-180</f>
        <v>44988</v>
      </c>
      <c r="C338" s="19">
        <v>12</v>
      </c>
      <c r="D338" s="17">
        <v>650000</v>
      </c>
      <c r="E338" s="12"/>
      <c r="F338" s="12"/>
      <c r="G338" s="12"/>
    </row>
    <row r="339" spans="1:7" x14ac:dyDescent="0.2">
      <c r="A339" s="13" t="s">
        <v>364</v>
      </c>
      <c r="B339" s="14">
        <f ca="1">TODAY()-533</f>
        <v>44635</v>
      </c>
      <c r="C339" s="19">
        <v>24</v>
      </c>
      <c r="D339" s="17">
        <v>300000</v>
      </c>
      <c r="E339" s="12"/>
      <c r="F339" s="12"/>
      <c r="G339" s="12"/>
    </row>
    <row r="340" spans="1:7" x14ac:dyDescent="0.2">
      <c r="A340" s="13" t="s">
        <v>365</v>
      </c>
      <c r="B340" s="14">
        <f ca="1">TODAY()-50</f>
        <v>45118</v>
      </c>
      <c r="C340" s="19">
        <v>18</v>
      </c>
      <c r="D340" s="17">
        <v>850000</v>
      </c>
      <c r="E340" s="12"/>
      <c r="F340" s="12"/>
      <c r="G340" s="12"/>
    </row>
    <row r="341" spans="1:7" x14ac:dyDescent="0.2">
      <c r="A341" s="13" t="s">
        <v>366</v>
      </c>
      <c r="B341" s="14">
        <f ca="1">TODAY()-789</f>
        <v>44379</v>
      </c>
      <c r="C341" s="19">
        <v>36</v>
      </c>
      <c r="D341" s="17">
        <v>1100000</v>
      </c>
      <c r="E341" s="12"/>
      <c r="F341" s="12"/>
      <c r="G341" s="12"/>
    </row>
    <row r="342" spans="1:7" x14ac:dyDescent="0.2">
      <c r="A342" s="13" t="s">
        <v>367</v>
      </c>
      <c r="B342" s="14">
        <f ca="1">TODAY()-687</f>
        <v>44481</v>
      </c>
      <c r="C342" s="19">
        <v>36</v>
      </c>
      <c r="D342" s="17">
        <v>250000</v>
      </c>
      <c r="E342" s="12"/>
      <c r="F342" s="12"/>
      <c r="G342" s="12"/>
    </row>
    <row r="343" spans="1:7" x14ac:dyDescent="0.2">
      <c r="A343" s="13" t="s">
        <v>368</v>
      </c>
      <c r="B343" s="14">
        <f ca="1">TODAY()-880</f>
        <v>44288</v>
      </c>
      <c r="C343" s="19">
        <v>30</v>
      </c>
      <c r="D343" s="17">
        <v>1200000</v>
      </c>
      <c r="E343" s="12"/>
      <c r="F343" s="12"/>
      <c r="G343" s="12"/>
    </row>
    <row r="344" spans="1:7" x14ac:dyDescent="0.2">
      <c r="A344" s="13" t="s">
        <v>369</v>
      </c>
      <c r="B344" s="14">
        <f ca="1">TODAY()-236</f>
        <v>44932</v>
      </c>
      <c r="C344" s="19">
        <v>24</v>
      </c>
      <c r="D344" s="17">
        <v>300000</v>
      </c>
      <c r="E344" s="12"/>
      <c r="F344" s="12"/>
      <c r="G344" s="12"/>
    </row>
    <row r="345" spans="1:7" x14ac:dyDescent="0.2">
      <c r="A345" s="13" t="s">
        <v>370</v>
      </c>
      <c r="B345" s="14">
        <f ca="1">TODAY()-536</f>
        <v>44632</v>
      </c>
      <c r="C345" s="19">
        <v>24</v>
      </c>
      <c r="D345" s="17">
        <v>550000</v>
      </c>
      <c r="E345" s="12"/>
      <c r="F345" s="12"/>
      <c r="G345" s="12"/>
    </row>
    <row r="346" spans="1:7" x14ac:dyDescent="0.2">
      <c r="A346" s="13" t="s">
        <v>371</v>
      </c>
      <c r="B346" s="14">
        <f ca="1">TODAY()-285</f>
        <v>44883</v>
      </c>
      <c r="C346" s="19">
        <v>18</v>
      </c>
      <c r="D346" s="17">
        <v>400000</v>
      </c>
      <c r="E346" s="12"/>
      <c r="F346" s="12"/>
      <c r="G346" s="12"/>
    </row>
    <row r="347" spans="1:7" x14ac:dyDescent="0.2">
      <c r="A347" s="13" t="s">
        <v>372</v>
      </c>
      <c r="B347" s="14">
        <f ca="1">TODAY()-27</f>
        <v>45141</v>
      </c>
      <c r="C347" s="19">
        <v>18</v>
      </c>
      <c r="D347" s="17">
        <v>600000</v>
      </c>
      <c r="E347" s="12"/>
      <c r="F347" s="12"/>
      <c r="G347" s="12"/>
    </row>
    <row r="348" spans="1:7" x14ac:dyDescent="0.2">
      <c r="A348" s="13" t="s">
        <v>373</v>
      </c>
      <c r="B348" s="14">
        <f ca="1">TODAY()-359</f>
        <v>44809</v>
      </c>
      <c r="C348" s="19">
        <v>36</v>
      </c>
      <c r="D348" s="17">
        <v>450000</v>
      </c>
      <c r="E348" s="12"/>
      <c r="F348" s="12"/>
      <c r="G348" s="12"/>
    </row>
    <row r="349" spans="1:7" x14ac:dyDescent="0.2">
      <c r="A349" s="13" t="s">
        <v>374</v>
      </c>
      <c r="B349" s="14">
        <f ca="1">TODAY()-165</f>
        <v>45003</v>
      </c>
      <c r="C349" s="19">
        <v>6</v>
      </c>
      <c r="D349" s="17">
        <v>800000</v>
      </c>
      <c r="E349" s="12"/>
      <c r="F349" s="12"/>
      <c r="G349" s="12"/>
    </row>
    <row r="350" spans="1:7" x14ac:dyDescent="0.2">
      <c r="A350" s="13" t="s">
        <v>375</v>
      </c>
      <c r="B350" s="14">
        <f ca="1">TODAY()-85</f>
        <v>45083</v>
      </c>
      <c r="C350" s="19">
        <v>24</v>
      </c>
      <c r="D350" s="17">
        <v>1050000</v>
      </c>
      <c r="E350" s="12"/>
      <c r="F350" s="12"/>
      <c r="G350" s="12"/>
    </row>
    <row r="351" spans="1:7" x14ac:dyDescent="0.2">
      <c r="A351" s="13" t="s">
        <v>376</v>
      </c>
      <c r="B351" s="14">
        <f ca="1">TODAY()-429</f>
        <v>44739</v>
      </c>
      <c r="C351" s="19">
        <v>24</v>
      </c>
      <c r="D351" s="17">
        <v>350000</v>
      </c>
      <c r="E351" s="12"/>
      <c r="F351" s="12"/>
      <c r="G351" s="12"/>
    </row>
    <row r="352" spans="1:7" x14ac:dyDescent="0.2">
      <c r="A352" s="13" t="s">
        <v>377</v>
      </c>
      <c r="B352" s="14">
        <f ca="1">TODAY()-770</f>
        <v>44398</v>
      </c>
      <c r="C352" s="19">
        <v>36</v>
      </c>
      <c r="D352" s="17">
        <v>1250000</v>
      </c>
      <c r="E352" s="12"/>
      <c r="F352" s="12"/>
      <c r="G352" s="12"/>
    </row>
    <row r="353" spans="1:7" x14ac:dyDescent="0.2">
      <c r="A353" s="13" t="s">
        <v>378</v>
      </c>
      <c r="B353" s="14">
        <f ca="1">TODAY()-529</f>
        <v>44639</v>
      </c>
      <c r="C353" s="19">
        <v>24</v>
      </c>
      <c r="D353" s="17">
        <v>800000</v>
      </c>
      <c r="E353" s="12"/>
      <c r="F353" s="12"/>
      <c r="G353" s="12"/>
    </row>
    <row r="354" spans="1:7" x14ac:dyDescent="0.2">
      <c r="A354" s="13" t="s">
        <v>379</v>
      </c>
      <c r="B354" s="14">
        <f ca="1">TODAY()-838</f>
        <v>44330</v>
      </c>
      <c r="C354" s="19">
        <v>36</v>
      </c>
      <c r="D354" s="17">
        <v>1100000</v>
      </c>
      <c r="E354" s="12"/>
      <c r="F354" s="12"/>
      <c r="G354" s="12"/>
    </row>
    <row r="355" spans="1:7" x14ac:dyDescent="0.2">
      <c r="A355" s="13" t="s">
        <v>380</v>
      </c>
      <c r="B355" s="14">
        <f ca="1">TODAY()-459</f>
        <v>44709</v>
      </c>
      <c r="C355" s="19">
        <v>24</v>
      </c>
      <c r="D355" s="17">
        <v>1000000</v>
      </c>
      <c r="E355" s="12"/>
      <c r="F355" s="12"/>
      <c r="G355" s="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4"/>
  <sheetViews>
    <sheetView workbookViewId="0">
      <selection activeCell="K32" sqref="K32"/>
    </sheetView>
  </sheetViews>
  <sheetFormatPr defaultRowHeight="12" x14ac:dyDescent="0.2"/>
  <cols>
    <col min="1" max="4" width="11.83203125" customWidth="1"/>
  </cols>
  <sheetData>
    <row r="1" spans="1:6" s="5" customFormat="1" ht="27.95" customHeight="1" x14ac:dyDescent="0.2">
      <c r="A1" s="21" t="s">
        <v>382</v>
      </c>
      <c r="B1" s="6" t="s">
        <v>381</v>
      </c>
      <c r="C1" s="21" t="s">
        <v>706</v>
      </c>
      <c r="D1" s="21" t="s">
        <v>707</v>
      </c>
    </row>
    <row r="2" spans="1:6" x14ac:dyDescent="0.2">
      <c r="A2" s="4" t="s">
        <v>471</v>
      </c>
      <c r="B2" s="9">
        <f ca="1">TODAY()+305</f>
        <v>45473</v>
      </c>
      <c r="C2" s="9"/>
    </row>
    <row r="3" spans="1:6" x14ac:dyDescent="0.2">
      <c r="A3" s="4" t="s">
        <v>626</v>
      </c>
      <c r="B3" s="9">
        <f ca="1">TODAY()+309</f>
        <v>45477</v>
      </c>
      <c r="C3" s="9"/>
      <c r="F3" s="10" t="s">
        <v>708</v>
      </c>
    </row>
    <row r="4" spans="1:6" x14ac:dyDescent="0.2">
      <c r="A4" s="4" t="s">
        <v>388</v>
      </c>
      <c r="B4" s="9">
        <f ca="1">TODAY()+461</f>
        <v>45629</v>
      </c>
      <c r="C4" s="9"/>
      <c r="F4" s="8" t="s">
        <v>709</v>
      </c>
    </row>
    <row r="5" spans="1:6" x14ac:dyDescent="0.2">
      <c r="A5" s="4" t="s">
        <v>392</v>
      </c>
      <c r="B5" s="9">
        <f ca="1">TODAY()+290</f>
        <v>45458</v>
      </c>
      <c r="C5" s="9"/>
      <c r="F5" s="10" t="s">
        <v>710</v>
      </c>
    </row>
    <row r="6" spans="1:6" x14ac:dyDescent="0.2">
      <c r="A6" s="4" t="s">
        <v>699</v>
      </c>
      <c r="B6" s="9">
        <f ca="1">TODAY()+475</f>
        <v>45643</v>
      </c>
      <c r="C6" s="9"/>
      <c r="F6" s="10" t="s">
        <v>712</v>
      </c>
    </row>
    <row r="7" spans="1:6" x14ac:dyDescent="0.2">
      <c r="A7" s="4" t="s">
        <v>472</v>
      </c>
      <c r="B7" s="9">
        <f ca="1">TODAY()+285</f>
        <v>45453</v>
      </c>
      <c r="C7" s="9"/>
      <c r="F7" s="10" t="s">
        <v>711</v>
      </c>
    </row>
    <row r="8" spans="1:6" x14ac:dyDescent="0.2">
      <c r="A8" s="4" t="s">
        <v>640</v>
      </c>
      <c r="B8" s="9">
        <f ca="1">TODAY()+88</f>
        <v>45256</v>
      </c>
      <c r="C8" s="9"/>
    </row>
    <row r="9" spans="1:6" x14ac:dyDescent="0.2">
      <c r="A9" s="4" t="s">
        <v>489</v>
      </c>
      <c r="B9" s="9">
        <f ca="1">TODAY()+183</f>
        <v>45351</v>
      </c>
      <c r="C9" s="9"/>
    </row>
    <row r="10" spans="1:6" x14ac:dyDescent="0.2">
      <c r="A10" s="4" t="s">
        <v>675</v>
      </c>
      <c r="B10" s="9">
        <f ca="1">TODAY()+296</f>
        <v>45464</v>
      </c>
      <c r="C10" s="9"/>
    </row>
    <row r="11" spans="1:6" x14ac:dyDescent="0.2">
      <c r="A11" s="4" t="s">
        <v>488</v>
      </c>
      <c r="B11" s="9">
        <f ca="1">TODAY()+328</f>
        <v>45496</v>
      </c>
      <c r="C11" s="9"/>
    </row>
    <row r="12" spans="1:6" x14ac:dyDescent="0.2">
      <c r="A12" s="4" t="s">
        <v>691</v>
      </c>
      <c r="B12" s="9">
        <f ca="1">TODAY()+372</f>
        <v>45540</v>
      </c>
      <c r="C12" s="9"/>
    </row>
    <row r="13" spans="1:6" x14ac:dyDescent="0.2">
      <c r="A13" s="4" t="s">
        <v>389</v>
      </c>
      <c r="B13" s="9">
        <f ca="1">TODAY()+329</f>
        <v>45497</v>
      </c>
      <c r="C13" s="9"/>
    </row>
    <row r="14" spans="1:6" x14ac:dyDescent="0.2">
      <c r="A14" s="4" t="s">
        <v>531</v>
      </c>
      <c r="B14" s="9">
        <f ca="1">TODAY()+190</f>
        <v>45358</v>
      </c>
      <c r="C14" s="9"/>
    </row>
    <row r="15" spans="1:6" x14ac:dyDescent="0.2">
      <c r="A15" s="4" t="s">
        <v>528</v>
      </c>
      <c r="B15" s="9">
        <f ca="1">TODAY()+224</f>
        <v>45392</v>
      </c>
      <c r="C15" s="9"/>
    </row>
    <row r="16" spans="1:6" x14ac:dyDescent="0.2">
      <c r="A16" s="4" t="s">
        <v>563</v>
      </c>
      <c r="B16" s="9">
        <f ca="1">TODAY()+62</f>
        <v>45230</v>
      </c>
      <c r="C16" s="9"/>
    </row>
    <row r="17" spans="1:3" x14ac:dyDescent="0.2">
      <c r="A17" s="4" t="s">
        <v>682</v>
      </c>
      <c r="B17" s="9">
        <f ca="1">TODAY()+385</f>
        <v>45553</v>
      </c>
      <c r="C17" s="9"/>
    </row>
    <row r="18" spans="1:3" x14ac:dyDescent="0.2">
      <c r="A18" s="4" t="s">
        <v>532</v>
      </c>
      <c r="B18" s="9">
        <f ca="1">TODAY()+400</f>
        <v>45568</v>
      </c>
      <c r="C18" s="9"/>
    </row>
    <row r="19" spans="1:3" x14ac:dyDescent="0.2">
      <c r="A19" s="4" t="s">
        <v>517</v>
      </c>
      <c r="B19" s="9">
        <f ca="1">TODAY()+319</f>
        <v>45487</v>
      </c>
      <c r="C19" s="9"/>
    </row>
    <row r="20" spans="1:3" x14ac:dyDescent="0.2">
      <c r="A20" s="4" t="s">
        <v>664</v>
      </c>
      <c r="B20" s="9">
        <f ca="1">TODAY()+296</f>
        <v>45464</v>
      </c>
      <c r="C20" s="9"/>
    </row>
    <row r="21" spans="1:3" x14ac:dyDescent="0.2">
      <c r="A21" s="4" t="s">
        <v>545</v>
      </c>
      <c r="B21" s="9">
        <f ca="1">TODAY()+307</f>
        <v>45475</v>
      </c>
      <c r="C21" s="9"/>
    </row>
    <row r="22" spans="1:3" x14ac:dyDescent="0.2">
      <c r="A22" s="4" t="s">
        <v>658</v>
      </c>
      <c r="B22" s="9">
        <f ca="1">TODAY()+485</f>
        <v>45653</v>
      </c>
      <c r="C22" s="9"/>
    </row>
    <row r="23" spans="1:3" x14ac:dyDescent="0.2">
      <c r="A23" s="4" t="s">
        <v>397</v>
      </c>
      <c r="B23" s="9">
        <f ca="1">TODAY()+166</f>
        <v>45334</v>
      </c>
      <c r="C23" s="9"/>
    </row>
    <row r="24" spans="1:3" x14ac:dyDescent="0.2">
      <c r="A24" s="4" t="s">
        <v>468</v>
      </c>
      <c r="B24" s="9">
        <f ca="1">TODAY()+75</f>
        <v>45243</v>
      </c>
      <c r="C24" s="9"/>
    </row>
    <row r="25" spans="1:3" x14ac:dyDescent="0.2">
      <c r="A25" s="4" t="s">
        <v>543</v>
      </c>
      <c r="B25" s="9">
        <f ca="1">TODAY()+259</f>
        <v>45427</v>
      </c>
      <c r="C25" s="9"/>
    </row>
    <row r="26" spans="1:3" x14ac:dyDescent="0.2">
      <c r="A26" s="4" t="s">
        <v>535</v>
      </c>
      <c r="B26" s="9">
        <f ca="1">TODAY()+54</f>
        <v>45222</v>
      </c>
      <c r="C26" s="9"/>
    </row>
    <row r="27" spans="1:3" x14ac:dyDescent="0.2">
      <c r="A27" s="4" t="s">
        <v>665</v>
      </c>
      <c r="B27" s="9">
        <f ca="1">TODAY()+116</f>
        <v>45284</v>
      </c>
      <c r="C27" s="9"/>
    </row>
    <row r="28" spans="1:3" x14ac:dyDescent="0.2">
      <c r="A28" s="4" t="s">
        <v>621</v>
      </c>
      <c r="B28" s="9">
        <f ca="1">TODAY()+92</f>
        <v>45260</v>
      </c>
      <c r="C28" s="9"/>
    </row>
    <row r="29" spans="1:3" x14ac:dyDescent="0.2">
      <c r="A29" s="4" t="s">
        <v>653</v>
      </c>
      <c r="B29" s="9">
        <f ca="1">TODAY()+173</f>
        <v>45341</v>
      </c>
      <c r="C29" s="9"/>
    </row>
    <row r="30" spans="1:3" x14ac:dyDescent="0.2">
      <c r="A30" s="4" t="s">
        <v>511</v>
      </c>
      <c r="B30" s="9">
        <f ca="1">TODAY()+254</f>
        <v>45422</v>
      </c>
      <c r="C30" s="9"/>
    </row>
    <row r="31" spans="1:3" x14ac:dyDescent="0.2">
      <c r="A31" s="4" t="s">
        <v>534</v>
      </c>
      <c r="B31" s="9">
        <f ca="1">TODAY()+97</f>
        <v>45265</v>
      </c>
      <c r="C31" s="9"/>
    </row>
    <row r="32" spans="1:3" x14ac:dyDescent="0.2">
      <c r="A32" s="4" t="s">
        <v>554</v>
      </c>
      <c r="B32" s="9">
        <f ca="1">TODAY()+158</f>
        <v>45326</v>
      </c>
      <c r="C32" s="9"/>
    </row>
    <row r="33" spans="1:3" x14ac:dyDescent="0.2">
      <c r="A33" s="4" t="s">
        <v>417</v>
      </c>
      <c r="B33" s="9">
        <f ca="1">TODAY()+462</f>
        <v>45630</v>
      </c>
      <c r="C33" s="9"/>
    </row>
    <row r="34" spans="1:3" x14ac:dyDescent="0.2">
      <c r="A34" s="4" t="s">
        <v>498</v>
      </c>
      <c r="B34" s="9">
        <f ca="1">TODAY()+136</f>
        <v>45304</v>
      </c>
      <c r="C34" s="9"/>
    </row>
    <row r="35" spans="1:3" x14ac:dyDescent="0.2">
      <c r="A35" s="4" t="s">
        <v>694</v>
      </c>
      <c r="B35" s="9">
        <f ca="1">TODAY()+244</f>
        <v>45412</v>
      </c>
      <c r="C35" s="9"/>
    </row>
    <row r="36" spans="1:3" x14ac:dyDescent="0.2">
      <c r="A36" s="4" t="s">
        <v>509</v>
      </c>
      <c r="B36" s="9">
        <f ca="1">TODAY()+272</f>
        <v>45440</v>
      </c>
      <c r="C36" s="9"/>
    </row>
    <row r="37" spans="1:3" x14ac:dyDescent="0.2">
      <c r="A37" s="4" t="s">
        <v>673</v>
      </c>
      <c r="B37" s="9">
        <f ca="1">TODAY()+267</f>
        <v>45435</v>
      </c>
      <c r="C37" s="9"/>
    </row>
    <row r="38" spans="1:3" x14ac:dyDescent="0.2">
      <c r="A38" s="4" t="s">
        <v>486</v>
      </c>
      <c r="B38" s="9">
        <f ca="1">TODAY()+279</f>
        <v>45447</v>
      </c>
      <c r="C38" s="9"/>
    </row>
    <row r="39" spans="1:3" x14ac:dyDescent="0.2">
      <c r="A39" s="4" t="s">
        <v>608</v>
      </c>
      <c r="B39" s="9">
        <f ca="1">TODAY()+364</f>
        <v>45532</v>
      </c>
      <c r="C39" s="9"/>
    </row>
    <row r="40" spans="1:3" x14ac:dyDescent="0.2">
      <c r="A40" s="4" t="s">
        <v>427</v>
      </c>
      <c r="B40" s="9">
        <f ca="1">TODAY()+323</f>
        <v>45491</v>
      </c>
      <c r="C40" s="9"/>
    </row>
    <row r="41" spans="1:3" x14ac:dyDescent="0.2">
      <c r="A41" s="4" t="s">
        <v>513</v>
      </c>
      <c r="B41" s="9">
        <f ca="1">TODAY()+243</f>
        <v>45411</v>
      </c>
      <c r="C41" s="9"/>
    </row>
    <row r="42" spans="1:3" x14ac:dyDescent="0.2">
      <c r="A42" s="4" t="s">
        <v>386</v>
      </c>
      <c r="B42" s="9">
        <f ca="1">TODAY()+362</f>
        <v>45530</v>
      </c>
      <c r="C42" s="9"/>
    </row>
    <row r="43" spans="1:3" x14ac:dyDescent="0.2">
      <c r="A43" s="4" t="s">
        <v>637</v>
      </c>
      <c r="B43" s="9">
        <f ca="1">TODAY()+226</f>
        <v>45394</v>
      </c>
      <c r="C43" s="9"/>
    </row>
    <row r="44" spans="1:3" x14ac:dyDescent="0.2">
      <c r="A44" s="4" t="s">
        <v>656</v>
      </c>
      <c r="B44" s="9">
        <f ca="1">TODAY()+160</f>
        <v>45328</v>
      </c>
      <c r="C44" s="9"/>
    </row>
    <row r="45" spans="1:3" x14ac:dyDescent="0.2">
      <c r="A45" s="4" t="s">
        <v>568</v>
      </c>
      <c r="B45" s="9">
        <f ca="1">TODAY()+478</f>
        <v>45646</v>
      </c>
      <c r="C45" s="9"/>
    </row>
    <row r="46" spans="1:3" x14ac:dyDescent="0.2">
      <c r="A46" s="4" t="s">
        <v>426</v>
      </c>
      <c r="B46" s="9">
        <f ca="1">TODAY()+210</f>
        <v>45378</v>
      </c>
      <c r="C46" s="9"/>
    </row>
    <row r="47" spans="1:3" x14ac:dyDescent="0.2">
      <c r="A47" s="4" t="s">
        <v>410</v>
      </c>
      <c r="B47" s="9">
        <f ca="1">TODAY()+165</f>
        <v>45333</v>
      </c>
      <c r="C47" s="9"/>
    </row>
    <row r="48" spans="1:3" x14ac:dyDescent="0.2">
      <c r="A48" s="4" t="s">
        <v>596</v>
      </c>
      <c r="B48" s="9">
        <f ca="1">TODAY()+380</f>
        <v>45548</v>
      </c>
      <c r="C48" s="9"/>
    </row>
    <row r="49" spans="1:3" x14ac:dyDescent="0.2">
      <c r="A49" s="4" t="s">
        <v>501</v>
      </c>
      <c r="B49" s="9">
        <f ca="1">TODAY()+321</f>
        <v>45489</v>
      </c>
      <c r="C49" s="9"/>
    </row>
    <row r="50" spans="1:3" x14ac:dyDescent="0.2">
      <c r="A50" s="4" t="s">
        <v>504</v>
      </c>
      <c r="B50" s="9">
        <f ca="1">TODAY()+111</f>
        <v>45279</v>
      </c>
      <c r="C50" s="9"/>
    </row>
    <row r="51" spans="1:3" x14ac:dyDescent="0.2">
      <c r="A51" s="4" t="s">
        <v>639</v>
      </c>
      <c r="B51" s="9">
        <f ca="1">TODAY()+255</f>
        <v>45423</v>
      </c>
      <c r="C51" s="9"/>
    </row>
    <row r="52" spans="1:3" x14ac:dyDescent="0.2">
      <c r="A52" s="4" t="s">
        <v>462</v>
      </c>
      <c r="B52" s="9">
        <f ca="1">TODAY()+373</f>
        <v>45541</v>
      </c>
      <c r="C52" s="9"/>
    </row>
    <row r="53" spans="1:3" x14ac:dyDescent="0.2">
      <c r="A53" s="4" t="s">
        <v>580</v>
      </c>
      <c r="B53" s="9">
        <f ca="1">TODAY()+336</f>
        <v>45504</v>
      </c>
      <c r="C53" s="9"/>
    </row>
    <row r="54" spans="1:3" x14ac:dyDescent="0.2">
      <c r="A54" s="4" t="s">
        <v>491</v>
      </c>
      <c r="B54" s="9">
        <f ca="1">TODAY()+63</f>
        <v>45231</v>
      </c>
      <c r="C54" s="9"/>
    </row>
    <row r="55" spans="1:3" x14ac:dyDescent="0.2">
      <c r="A55" s="4" t="s">
        <v>635</v>
      </c>
      <c r="B55" s="9">
        <f ca="1">TODAY()+273</f>
        <v>45441</v>
      </c>
      <c r="C55" s="9"/>
    </row>
    <row r="56" spans="1:3" x14ac:dyDescent="0.2">
      <c r="A56" s="4" t="s">
        <v>681</v>
      </c>
      <c r="B56" s="9">
        <f ca="1">TODAY()+486</f>
        <v>45654</v>
      </c>
      <c r="C56" s="9"/>
    </row>
    <row r="57" spans="1:3" x14ac:dyDescent="0.2">
      <c r="A57" s="4" t="s">
        <v>630</v>
      </c>
      <c r="B57" s="9">
        <f ca="1">TODAY()+100</f>
        <v>45268</v>
      </c>
      <c r="C57" s="9"/>
    </row>
    <row r="58" spans="1:3" x14ac:dyDescent="0.2">
      <c r="A58" s="4" t="s">
        <v>525</v>
      </c>
      <c r="B58" s="9">
        <f ca="1">TODAY()+399</f>
        <v>45567</v>
      </c>
      <c r="C58" s="9"/>
    </row>
    <row r="59" spans="1:3" x14ac:dyDescent="0.2">
      <c r="A59" s="4" t="s">
        <v>446</v>
      </c>
      <c r="B59" s="9">
        <f ca="1">TODAY()+495</f>
        <v>45663</v>
      </c>
      <c r="C59" s="9"/>
    </row>
    <row r="60" spans="1:3" x14ac:dyDescent="0.2">
      <c r="A60" s="4" t="s">
        <v>643</v>
      </c>
      <c r="B60" s="9">
        <f ca="1">TODAY()+342</f>
        <v>45510</v>
      </c>
      <c r="C60" s="9"/>
    </row>
    <row r="61" spans="1:3" x14ac:dyDescent="0.2">
      <c r="A61" s="4" t="s">
        <v>616</v>
      </c>
      <c r="B61" s="9">
        <f ca="1">TODAY()+320</f>
        <v>45488</v>
      </c>
      <c r="C61" s="9"/>
    </row>
    <row r="62" spans="1:3" x14ac:dyDescent="0.2">
      <c r="A62" s="4" t="s">
        <v>398</v>
      </c>
      <c r="B62" s="9">
        <f ca="1">TODAY()+114</f>
        <v>45282</v>
      </c>
      <c r="C62" s="9"/>
    </row>
    <row r="63" spans="1:3" x14ac:dyDescent="0.2">
      <c r="A63" s="4" t="s">
        <v>540</v>
      </c>
      <c r="B63" s="9">
        <f ca="1">TODAY()+135</f>
        <v>45303</v>
      </c>
      <c r="C63" s="9"/>
    </row>
    <row r="64" spans="1:3" x14ac:dyDescent="0.2">
      <c r="A64" s="4" t="s">
        <v>604</v>
      </c>
      <c r="B64" s="9">
        <f ca="1">TODAY()+186</f>
        <v>45354</v>
      </c>
      <c r="C64" s="9"/>
    </row>
    <row r="65" spans="1:3" x14ac:dyDescent="0.2">
      <c r="A65" s="4" t="s">
        <v>657</v>
      </c>
      <c r="B65" s="9">
        <f ca="1">TODAY()+482</f>
        <v>45650</v>
      </c>
      <c r="C65" s="9"/>
    </row>
    <row r="66" spans="1:3" x14ac:dyDescent="0.2">
      <c r="A66" s="4" t="s">
        <v>588</v>
      </c>
      <c r="B66" s="9">
        <f ca="1">TODAY()+93</f>
        <v>45261</v>
      </c>
      <c r="C66" s="9"/>
    </row>
    <row r="67" spans="1:3" x14ac:dyDescent="0.2">
      <c r="A67" s="4" t="s">
        <v>436</v>
      </c>
      <c r="B67" s="9">
        <f ca="1">TODAY()+121</f>
        <v>45289</v>
      </c>
      <c r="C67" s="9"/>
    </row>
    <row r="68" spans="1:3" x14ac:dyDescent="0.2">
      <c r="A68" s="4" t="s">
        <v>606</v>
      </c>
      <c r="B68" s="9">
        <f ca="1">TODAY()+406</f>
        <v>45574</v>
      </c>
      <c r="C68" s="9"/>
    </row>
    <row r="69" spans="1:3" x14ac:dyDescent="0.2">
      <c r="A69" s="4" t="s">
        <v>677</v>
      </c>
      <c r="B69" s="9">
        <f ca="1">TODAY()+481</f>
        <v>45649</v>
      </c>
      <c r="C69" s="9"/>
    </row>
    <row r="70" spans="1:3" x14ac:dyDescent="0.2">
      <c r="A70" s="4" t="s">
        <v>401</v>
      </c>
      <c r="B70" s="9">
        <f ca="1">TODAY()+95</f>
        <v>45263</v>
      </c>
      <c r="C70" s="9"/>
    </row>
    <row r="71" spans="1:3" x14ac:dyDescent="0.2">
      <c r="A71" s="4" t="s">
        <v>448</v>
      </c>
      <c r="B71" s="9">
        <f ca="1">TODAY()+194</f>
        <v>45362</v>
      </c>
      <c r="C71" s="9"/>
    </row>
    <row r="72" spans="1:3" x14ac:dyDescent="0.2">
      <c r="A72" s="4" t="s">
        <v>451</v>
      </c>
      <c r="B72" s="9">
        <f ca="1">TODAY()+54</f>
        <v>45222</v>
      </c>
      <c r="C72" s="9"/>
    </row>
    <row r="73" spans="1:3" x14ac:dyDescent="0.2">
      <c r="A73" s="4" t="s">
        <v>415</v>
      </c>
      <c r="B73" s="9">
        <f ca="1">TODAY()+106</f>
        <v>45274</v>
      </c>
      <c r="C73" s="9"/>
    </row>
    <row r="74" spans="1:3" x14ac:dyDescent="0.2">
      <c r="A74" s="4" t="s">
        <v>553</v>
      </c>
      <c r="B74" s="9">
        <f ca="1">TODAY()+168</f>
        <v>45336</v>
      </c>
      <c r="C74" s="9"/>
    </row>
    <row r="75" spans="1:3" x14ac:dyDescent="0.2">
      <c r="A75" s="4" t="s">
        <v>633</v>
      </c>
      <c r="B75" s="9">
        <f ca="1">TODAY()+380</f>
        <v>45548</v>
      </c>
      <c r="C75" s="9"/>
    </row>
    <row r="76" spans="1:3" x14ac:dyDescent="0.2">
      <c r="A76" s="4" t="s">
        <v>638</v>
      </c>
      <c r="B76" s="9">
        <f ca="1">TODAY()+106</f>
        <v>45274</v>
      </c>
      <c r="C76" s="9"/>
    </row>
    <row r="77" spans="1:3" x14ac:dyDescent="0.2">
      <c r="A77" s="4" t="s">
        <v>421</v>
      </c>
      <c r="B77" s="9">
        <f ca="1">TODAY()+384</f>
        <v>45552</v>
      </c>
      <c r="C77" s="9"/>
    </row>
    <row r="78" spans="1:3" x14ac:dyDescent="0.2">
      <c r="A78" s="4" t="s">
        <v>641</v>
      </c>
      <c r="B78" s="9">
        <f ca="1">TODAY()+183</f>
        <v>45351</v>
      </c>
      <c r="C78" s="9"/>
    </row>
    <row r="79" spans="1:3" x14ac:dyDescent="0.2">
      <c r="A79" s="4" t="s">
        <v>594</v>
      </c>
      <c r="B79" s="9">
        <f ca="1">TODAY()+98</f>
        <v>45266</v>
      </c>
      <c r="C79" s="9"/>
    </row>
    <row r="80" spans="1:3" x14ac:dyDescent="0.2">
      <c r="A80" s="4" t="s">
        <v>546</v>
      </c>
      <c r="B80" s="9">
        <f ca="1">TODAY()+252</f>
        <v>45420</v>
      </c>
      <c r="C80" s="9"/>
    </row>
    <row r="81" spans="1:3" x14ac:dyDescent="0.2">
      <c r="A81" s="4" t="s">
        <v>556</v>
      </c>
      <c r="B81" s="9">
        <f ca="1">TODAY()+155</f>
        <v>45323</v>
      </c>
      <c r="C81" s="9"/>
    </row>
    <row r="82" spans="1:3" x14ac:dyDescent="0.2">
      <c r="A82" s="4" t="s">
        <v>463</v>
      </c>
      <c r="B82" s="9">
        <f ca="1">TODAY()+453</f>
        <v>45621</v>
      </c>
      <c r="C82" s="9"/>
    </row>
    <row r="83" spans="1:3" x14ac:dyDescent="0.2">
      <c r="A83" s="4" t="s">
        <v>561</v>
      </c>
      <c r="B83" s="9">
        <f ca="1">TODAY()+171</f>
        <v>45339</v>
      </c>
      <c r="C83" s="9"/>
    </row>
    <row r="84" spans="1:3" x14ac:dyDescent="0.2">
      <c r="A84" s="4" t="s">
        <v>396</v>
      </c>
      <c r="B84" s="9">
        <f ca="1">TODAY()+324</f>
        <v>45492</v>
      </c>
      <c r="C84" s="9"/>
    </row>
    <row r="85" spans="1:3" x14ac:dyDescent="0.2">
      <c r="A85" s="4" t="s">
        <v>666</v>
      </c>
      <c r="B85" s="9">
        <f ca="1">TODAY()+115</f>
        <v>45283</v>
      </c>
      <c r="C85" s="9"/>
    </row>
    <row r="86" spans="1:3" x14ac:dyDescent="0.2">
      <c r="A86" s="4" t="s">
        <v>510</v>
      </c>
      <c r="B86" s="9">
        <f ca="1">TODAY()+279</f>
        <v>45447</v>
      </c>
      <c r="C86" s="9"/>
    </row>
    <row r="87" spans="1:3" x14ac:dyDescent="0.2">
      <c r="A87" s="4" t="s">
        <v>449</v>
      </c>
      <c r="B87" s="9">
        <f ca="1">TODAY()+232</f>
        <v>45400</v>
      </c>
      <c r="C87" s="9"/>
    </row>
    <row r="88" spans="1:3" x14ac:dyDescent="0.2">
      <c r="A88" s="4" t="s">
        <v>404</v>
      </c>
      <c r="B88" s="9">
        <f ca="1">TODAY()+128</f>
        <v>45296</v>
      </c>
      <c r="C88" s="9"/>
    </row>
    <row r="89" spans="1:3" x14ac:dyDescent="0.2">
      <c r="A89" s="4" t="s">
        <v>591</v>
      </c>
      <c r="B89" s="9">
        <f ca="1">TODAY()+229</f>
        <v>45397</v>
      </c>
      <c r="C89" s="9"/>
    </row>
    <row r="90" spans="1:3" x14ac:dyDescent="0.2">
      <c r="A90" s="4" t="s">
        <v>687</v>
      </c>
      <c r="B90" s="9">
        <f ca="1">TODAY()+382</f>
        <v>45550</v>
      </c>
      <c r="C90" s="9"/>
    </row>
    <row r="91" spans="1:3" x14ac:dyDescent="0.2">
      <c r="A91" s="4" t="s">
        <v>508</v>
      </c>
      <c r="B91" s="9">
        <f ca="1">TODAY()+92</f>
        <v>45260</v>
      </c>
      <c r="C91" s="9"/>
    </row>
    <row r="92" spans="1:3" x14ac:dyDescent="0.2">
      <c r="A92" s="4" t="s">
        <v>414</v>
      </c>
      <c r="B92" s="9">
        <f ca="1">TODAY()+471</f>
        <v>45639</v>
      </c>
      <c r="C92" s="9"/>
    </row>
    <row r="93" spans="1:3" x14ac:dyDescent="0.2">
      <c r="A93" s="4" t="s">
        <v>383</v>
      </c>
      <c r="B93" s="9">
        <f ca="1">TODAY()+344</f>
        <v>45512</v>
      </c>
      <c r="C93" s="9"/>
    </row>
    <row r="94" spans="1:3" x14ac:dyDescent="0.2">
      <c r="A94" s="4" t="s">
        <v>424</v>
      </c>
      <c r="B94" s="9">
        <f ca="1">TODAY()+85</f>
        <v>45253</v>
      </c>
      <c r="C94" s="9"/>
    </row>
    <row r="95" spans="1:3" x14ac:dyDescent="0.2">
      <c r="A95" s="4" t="s">
        <v>571</v>
      </c>
      <c r="B95" s="9">
        <f ca="1">TODAY()+53</f>
        <v>45221</v>
      </c>
      <c r="C95" s="9"/>
    </row>
    <row r="96" spans="1:3" x14ac:dyDescent="0.2">
      <c r="A96" s="4" t="s">
        <v>433</v>
      </c>
      <c r="B96" s="9">
        <f ca="1">TODAY()+91</f>
        <v>45259</v>
      </c>
      <c r="C96" s="9"/>
    </row>
    <row r="97" spans="1:3" x14ac:dyDescent="0.2">
      <c r="A97" s="4" t="s">
        <v>609</v>
      </c>
      <c r="B97" s="9">
        <f ca="1">TODAY()+437</f>
        <v>45605</v>
      </c>
      <c r="C97" s="9"/>
    </row>
    <row r="98" spans="1:3" x14ac:dyDescent="0.2">
      <c r="A98" s="4" t="s">
        <v>692</v>
      </c>
      <c r="B98" s="9">
        <f ca="1">TODAY()+133</f>
        <v>45301</v>
      </c>
      <c r="C98" s="9"/>
    </row>
    <row r="99" spans="1:3" x14ac:dyDescent="0.2">
      <c r="A99" s="4" t="s">
        <v>644</v>
      </c>
      <c r="B99" s="9">
        <f ca="1">TODAY()+284</f>
        <v>45452</v>
      </c>
      <c r="C99" s="9"/>
    </row>
    <row r="100" spans="1:3" x14ac:dyDescent="0.2">
      <c r="A100" s="4" t="s">
        <v>490</v>
      </c>
      <c r="B100" s="9">
        <f ca="1">TODAY()+175</f>
        <v>45343</v>
      </c>
      <c r="C100" s="9"/>
    </row>
    <row r="101" spans="1:3" x14ac:dyDescent="0.2">
      <c r="A101" s="4" t="s">
        <v>391</v>
      </c>
      <c r="B101" s="9">
        <f ca="1">TODAY()+297</f>
        <v>45465</v>
      </c>
      <c r="C101" s="9"/>
    </row>
    <row r="102" spans="1:3" x14ac:dyDescent="0.2">
      <c r="A102" s="4" t="s">
        <v>659</v>
      </c>
      <c r="B102" s="9">
        <f ca="1">TODAY()+314</f>
        <v>45482</v>
      </c>
      <c r="C102" s="9"/>
    </row>
    <row r="103" spans="1:3" x14ac:dyDescent="0.2">
      <c r="A103" s="4" t="s">
        <v>642</v>
      </c>
      <c r="B103" s="9">
        <f ca="1">TODAY()+152</f>
        <v>45320</v>
      </c>
      <c r="C103" s="9"/>
    </row>
    <row r="104" spans="1:3" x14ac:dyDescent="0.2">
      <c r="A104" s="4" t="s">
        <v>587</v>
      </c>
      <c r="B104" s="9">
        <f ca="1">TODAY()+281</f>
        <v>45449</v>
      </c>
      <c r="C104" s="9"/>
    </row>
    <row r="105" spans="1:3" x14ac:dyDescent="0.2">
      <c r="A105" s="4" t="s">
        <v>502</v>
      </c>
      <c r="B105" s="9">
        <f ca="1">TODAY()+67</f>
        <v>45235</v>
      </c>
      <c r="C105" s="9"/>
    </row>
    <row r="106" spans="1:3" x14ac:dyDescent="0.2">
      <c r="A106" s="4" t="s">
        <v>702</v>
      </c>
      <c r="B106" s="9">
        <f ca="1">TODAY()+119</f>
        <v>45287</v>
      </c>
      <c r="C106" s="9"/>
    </row>
    <row r="107" spans="1:3" x14ac:dyDescent="0.2">
      <c r="A107" s="4" t="s">
        <v>548</v>
      </c>
      <c r="B107" s="9">
        <f ca="1">TODAY()+454</f>
        <v>45622</v>
      </c>
      <c r="C107" s="9"/>
    </row>
    <row r="108" spans="1:3" x14ac:dyDescent="0.2">
      <c r="A108" s="4" t="s">
        <v>567</v>
      </c>
      <c r="B108" s="9">
        <f ca="1">TODAY()+414</f>
        <v>45582</v>
      </c>
      <c r="C108" s="9"/>
    </row>
    <row r="109" spans="1:3" x14ac:dyDescent="0.2">
      <c r="A109" s="4" t="s">
        <v>413</v>
      </c>
      <c r="B109" s="9">
        <f ca="1">TODAY()+477</f>
        <v>45645</v>
      </c>
      <c r="C109" s="9"/>
    </row>
    <row r="110" spans="1:3" x14ac:dyDescent="0.2">
      <c r="A110" s="4" t="s">
        <v>632</v>
      </c>
      <c r="B110" s="9">
        <f ca="1">TODAY()+218</f>
        <v>45386</v>
      </c>
      <c r="C110" s="9"/>
    </row>
    <row r="111" spans="1:3" x14ac:dyDescent="0.2">
      <c r="A111" s="4" t="s">
        <v>667</v>
      </c>
      <c r="B111" s="9">
        <f ca="1">TODAY()+425</f>
        <v>45593</v>
      </c>
      <c r="C111" s="9"/>
    </row>
    <row r="112" spans="1:3" x14ac:dyDescent="0.2">
      <c r="A112" s="4" t="s">
        <v>624</v>
      </c>
      <c r="B112" s="9">
        <f ca="1">TODAY()+173</f>
        <v>45341</v>
      </c>
      <c r="C112" s="9"/>
    </row>
    <row r="113" spans="1:3" x14ac:dyDescent="0.2">
      <c r="A113" s="4" t="s">
        <v>600</v>
      </c>
      <c r="B113" s="9">
        <f ca="1">TODAY()+365</f>
        <v>45533</v>
      </c>
      <c r="C113" s="9"/>
    </row>
    <row r="114" spans="1:3" x14ac:dyDescent="0.2">
      <c r="A114" s="4" t="s">
        <v>409</v>
      </c>
      <c r="B114" s="9">
        <f ca="1">TODAY()+300</f>
        <v>45468</v>
      </c>
      <c r="C114" s="9"/>
    </row>
    <row r="115" spans="1:3" x14ac:dyDescent="0.2">
      <c r="A115" s="4" t="s">
        <v>480</v>
      </c>
      <c r="B115" s="9">
        <f ca="1">TODAY()+284</f>
        <v>45452</v>
      </c>
      <c r="C115" s="9"/>
    </row>
    <row r="116" spans="1:3" x14ac:dyDescent="0.2">
      <c r="A116" s="4" t="s">
        <v>583</v>
      </c>
      <c r="B116" s="9">
        <f ca="1">TODAY()+230</f>
        <v>45398</v>
      </c>
      <c r="C116" s="9"/>
    </row>
    <row r="117" spans="1:3" x14ac:dyDescent="0.2">
      <c r="A117" s="4" t="s">
        <v>574</v>
      </c>
      <c r="B117" s="9">
        <f ca="1">TODAY()+440</f>
        <v>45608</v>
      </c>
      <c r="C117" s="9"/>
    </row>
    <row r="118" spans="1:3" x14ac:dyDescent="0.2">
      <c r="A118" s="4" t="s">
        <v>515</v>
      </c>
      <c r="B118" s="9">
        <f ca="1">TODAY()+104</f>
        <v>45272</v>
      </c>
      <c r="C118" s="9"/>
    </row>
    <row r="119" spans="1:3" x14ac:dyDescent="0.2">
      <c r="A119" s="4" t="s">
        <v>537</v>
      </c>
      <c r="B119" s="9">
        <f ca="1">TODAY()+143</f>
        <v>45311</v>
      </c>
      <c r="C119" s="9"/>
    </row>
    <row r="120" spans="1:3" x14ac:dyDescent="0.2">
      <c r="A120" s="4" t="s">
        <v>570</v>
      </c>
      <c r="B120" s="9">
        <f ca="1">TODAY()+463</f>
        <v>45631</v>
      </c>
      <c r="C120" s="9"/>
    </row>
    <row r="121" spans="1:3" x14ac:dyDescent="0.2">
      <c r="A121" s="4" t="s">
        <v>573</v>
      </c>
      <c r="B121" s="9">
        <f ca="1">TODAY()+299</f>
        <v>45467</v>
      </c>
      <c r="C121" s="9"/>
    </row>
    <row r="122" spans="1:3" x14ac:dyDescent="0.2">
      <c r="A122" s="4" t="s">
        <v>527</v>
      </c>
      <c r="B122" s="9">
        <f ca="1">TODAY()+198</f>
        <v>45366</v>
      </c>
      <c r="C122" s="9"/>
    </row>
    <row r="123" spans="1:3" x14ac:dyDescent="0.2">
      <c r="A123" s="4" t="s">
        <v>636</v>
      </c>
      <c r="B123" s="9">
        <f ca="1">TODAY()+357</f>
        <v>45525</v>
      </c>
      <c r="C123" s="9"/>
    </row>
    <row r="124" spans="1:3" x14ac:dyDescent="0.2">
      <c r="A124" s="4" t="s">
        <v>479</v>
      </c>
      <c r="B124" s="9">
        <f ca="1">TODAY()+101</f>
        <v>45269</v>
      </c>
      <c r="C124" s="9"/>
    </row>
    <row r="125" spans="1:3" x14ac:dyDescent="0.2">
      <c r="A125" s="4" t="s">
        <v>485</v>
      </c>
      <c r="B125" s="9">
        <f ca="1">TODAY()+271</f>
        <v>45439</v>
      </c>
      <c r="C125" s="9"/>
    </row>
    <row r="126" spans="1:3" x14ac:dyDescent="0.2">
      <c r="A126" s="4" t="s">
        <v>623</v>
      </c>
      <c r="B126" s="9">
        <f ca="1">TODAY()+343</f>
        <v>45511</v>
      </c>
      <c r="C126" s="9"/>
    </row>
    <row r="127" spans="1:3" x14ac:dyDescent="0.2">
      <c r="A127" s="4" t="s">
        <v>431</v>
      </c>
      <c r="B127" s="9">
        <f ca="1">TODAY()+424</f>
        <v>45592</v>
      </c>
      <c r="C127" s="9"/>
    </row>
    <row r="128" spans="1:3" x14ac:dyDescent="0.2">
      <c r="A128" s="4" t="s">
        <v>405</v>
      </c>
      <c r="B128" s="9">
        <f ca="1">TODAY()+445</f>
        <v>45613</v>
      </c>
      <c r="C128" s="9"/>
    </row>
    <row r="129" spans="1:3" x14ac:dyDescent="0.2">
      <c r="A129" s="4" t="s">
        <v>660</v>
      </c>
      <c r="B129" s="9">
        <f ca="1">TODAY()+246</f>
        <v>45414</v>
      </c>
      <c r="C129" s="9"/>
    </row>
    <row r="130" spans="1:3" x14ac:dyDescent="0.2">
      <c r="A130" s="4" t="s">
        <v>619</v>
      </c>
      <c r="B130" s="9">
        <f ca="1">TODAY()+229</f>
        <v>45397</v>
      </c>
      <c r="C130" s="9"/>
    </row>
    <row r="131" spans="1:3" x14ac:dyDescent="0.2">
      <c r="A131" s="4" t="s">
        <v>520</v>
      </c>
      <c r="B131" s="9">
        <f ca="1">TODAY()+83</f>
        <v>45251</v>
      </c>
      <c r="C131" s="9"/>
    </row>
    <row r="132" spans="1:3" x14ac:dyDescent="0.2">
      <c r="A132" s="4" t="s">
        <v>560</v>
      </c>
      <c r="B132" s="9">
        <f ca="1">TODAY()+133</f>
        <v>45301</v>
      </c>
      <c r="C132" s="9"/>
    </row>
    <row r="133" spans="1:3" x14ac:dyDescent="0.2">
      <c r="A133" s="4" t="s">
        <v>400</v>
      </c>
      <c r="B133" s="9">
        <f ca="1">TODAY()+330</f>
        <v>45498</v>
      </c>
      <c r="C133" s="9"/>
    </row>
    <row r="134" spans="1:3" x14ac:dyDescent="0.2">
      <c r="A134" s="4" t="s">
        <v>477</v>
      </c>
      <c r="B134" s="9">
        <f ca="1">TODAY()+135</f>
        <v>45303</v>
      </c>
      <c r="C134" s="9"/>
    </row>
    <row r="135" spans="1:3" x14ac:dyDescent="0.2">
      <c r="A135" s="4" t="s">
        <v>514</v>
      </c>
      <c r="B135" s="9">
        <f ca="1">TODAY()+460</f>
        <v>45628</v>
      </c>
      <c r="C135" s="9"/>
    </row>
    <row r="136" spans="1:3" x14ac:dyDescent="0.2">
      <c r="A136" s="4" t="s">
        <v>437</v>
      </c>
      <c r="B136" s="9">
        <f ca="1">TODAY()+421</f>
        <v>45589</v>
      </c>
      <c r="C136" s="9"/>
    </row>
    <row r="137" spans="1:3" x14ac:dyDescent="0.2">
      <c r="A137" s="4" t="s">
        <v>399</v>
      </c>
      <c r="B137" s="9">
        <f ca="1">TODAY()+474</f>
        <v>45642</v>
      </c>
      <c r="C137" s="9"/>
    </row>
    <row r="138" spans="1:3" x14ac:dyDescent="0.2">
      <c r="A138" s="4" t="s">
        <v>662</v>
      </c>
      <c r="B138" s="9">
        <f ca="1">TODAY()+315</f>
        <v>45483</v>
      </c>
      <c r="C138" s="9"/>
    </row>
    <row r="139" spans="1:3" x14ac:dyDescent="0.2">
      <c r="A139" s="4" t="s">
        <v>425</v>
      </c>
      <c r="B139" s="9">
        <f ca="1">TODAY()+477</f>
        <v>45645</v>
      </c>
      <c r="C139" s="9"/>
    </row>
    <row r="140" spans="1:3" x14ac:dyDescent="0.2">
      <c r="A140" s="4" t="s">
        <v>631</v>
      </c>
      <c r="B140" s="9">
        <f ca="1">TODAY()+126</f>
        <v>45294</v>
      </c>
      <c r="C140" s="9"/>
    </row>
    <row r="141" spans="1:3" x14ac:dyDescent="0.2">
      <c r="A141" s="4" t="s">
        <v>605</v>
      </c>
      <c r="B141" s="9">
        <f ca="1">TODAY()+417</f>
        <v>45585</v>
      </c>
      <c r="C141" s="9"/>
    </row>
    <row r="142" spans="1:3" x14ac:dyDescent="0.2">
      <c r="A142" s="4" t="s">
        <v>469</v>
      </c>
      <c r="B142" s="9">
        <f ca="1">TODAY()+274</f>
        <v>45442</v>
      </c>
      <c r="C142" s="9"/>
    </row>
    <row r="143" spans="1:3" x14ac:dyDescent="0.2">
      <c r="A143" s="4" t="s">
        <v>466</v>
      </c>
      <c r="B143" s="9">
        <f ca="1">TODAY()+313</f>
        <v>45481</v>
      </c>
      <c r="C143" s="9"/>
    </row>
    <row r="144" spans="1:3" x14ac:dyDescent="0.2">
      <c r="A144" s="4" t="s">
        <v>460</v>
      </c>
      <c r="B144" s="9">
        <f ca="1">TODAY()+53</f>
        <v>45221</v>
      </c>
      <c r="C144" s="9"/>
    </row>
    <row r="145" spans="1:3" x14ac:dyDescent="0.2">
      <c r="A145" s="4" t="s">
        <v>423</v>
      </c>
      <c r="B145" s="9">
        <f ca="1">TODAY()+371</f>
        <v>45539</v>
      </c>
      <c r="C145" s="9"/>
    </row>
    <row r="146" spans="1:3" x14ac:dyDescent="0.2">
      <c r="A146" s="4" t="s">
        <v>559</v>
      </c>
      <c r="B146" s="9">
        <f ca="1">TODAY()+107</f>
        <v>45275</v>
      </c>
      <c r="C146" s="9"/>
    </row>
    <row r="147" spans="1:3" x14ac:dyDescent="0.2">
      <c r="A147" s="4" t="s">
        <v>454</v>
      </c>
      <c r="B147" s="9">
        <f ca="1">TODAY()+241</f>
        <v>45409</v>
      </c>
      <c r="C147" s="9"/>
    </row>
    <row r="148" spans="1:3" x14ac:dyDescent="0.2">
      <c r="A148" s="4" t="s">
        <v>444</v>
      </c>
      <c r="B148" s="9">
        <f ca="1">TODAY()+107</f>
        <v>45275</v>
      </c>
      <c r="C148" s="9"/>
    </row>
    <row r="149" spans="1:3" x14ac:dyDescent="0.2">
      <c r="A149" s="4" t="s">
        <v>586</v>
      </c>
      <c r="B149" s="9">
        <f ca="1">TODAY()+207</f>
        <v>45375</v>
      </c>
      <c r="C149" s="9"/>
    </row>
    <row r="150" spans="1:3" x14ac:dyDescent="0.2">
      <c r="A150" s="4" t="s">
        <v>455</v>
      </c>
      <c r="B150" s="9">
        <f ca="1">TODAY()+415</f>
        <v>45583</v>
      </c>
      <c r="C150" s="9"/>
    </row>
    <row r="151" spans="1:3" x14ac:dyDescent="0.2">
      <c r="A151" s="4" t="s">
        <v>461</v>
      </c>
      <c r="B151" s="9">
        <f ca="1">TODAY()+461</f>
        <v>45629</v>
      </c>
      <c r="C151" s="9"/>
    </row>
    <row r="152" spans="1:3" x14ac:dyDescent="0.2">
      <c r="A152" s="4" t="s">
        <v>505</v>
      </c>
      <c r="B152" s="9">
        <f ca="1">TODAY()+457</f>
        <v>45625</v>
      </c>
      <c r="C152" s="9"/>
    </row>
    <row r="153" spans="1:3" x14ac:dyDescent="0.2">
      <c r="A153" s="4" t="s">
        <v>390</v>
      </c>
      <c r="B153" s="9">
        <f ca="1">TODAY()+348</f>
        <v>45516</v>
      </c>
      <c r="C153" s="9"/>
    </row>
    <row r="154" spans="1:3" x14ac:dyDescent="0.2">
      <c r="A154" s="4" t="s">
        <v>442</v>
      </c>
      <c r="B154" s="9">
        <f ca="1">TODAY()+408</f>
        <v>45576</v>
      </c>
      <c r="C154" s="9"/>
    </row>
    <row r="155" spans="1:3" x14ac:dyDescent="0.2">
      <c r="A155" s="4" t="s">
        <v>456</v>
      </c>
      <c r="B155" s="9">
        <f ca="1">TODAY()+293</f>
        <v>45461</v>
      </c>
      <c r="C155" s="9"/>
    </row>
    <row r="156" spans="1:3" x14ac:dyDescent="0.2">
      <c r="A156" s="4" t="s">
        <v>406</v>
      </c>
      <c r="B156" s="9">
        <f ca="1">TODAY()+83</f>
        <v>45251</v>
      </c>
      <c r="C156" s="9"/>
    </row>
    <row r="157" spans="1:3" x14ac:dyDescent="0.2">
      <c r="A157" s="4" t="s">
        <v>670</v>
      </c>
      <c r="B157" s="9">
        <f ca="1">TODAY()+230</f>
        <v>45398</v>
      </c>
      <c r="C157" s="9"/>
    </row>
    <row r="158" spans="1:3" x14ac:dyDescent="0.2">
      <c r="A158" s="4" t="s">
        <v>393</v>
      </c>
      <c r="B158" s="9">
        <f ca="1">TODAY()+298</f>
        <v>45466</v>
      </c>
      <c r="C158" s="9"/>
    </row>
    <row r="159" spans="1:3" x14ac:dyDescent="0.2">
      <c r="A159" s="4" t="s">
        <v>589</v>
      </c>
      <c r="B159" s="9">
        <f ca="1">TODAY()+214</f>
        <v>45382</v>
      </c>
      <c r="C159" s="9"/>
    </row>
    <row r="160" spans="1:3" x14ac:dyDescent="0.2">
      <c r="A160" s="4" t="s">
        <v>685</v>
      </c>
      <c r="B160" s="9">
        <f ca="1">TODAY()+420</f>
        <v>45588</v>
      </c>
      <c r="C160" s="9"/>
    </row>
    <row r="161" spans="1:3" x14ac:dyDescent="0.2">
      <c r="A161" s="4" t="s">
        <v>475</v>
      </c>
      <c r="B161" s="9">
        <f ca="1">TODAY()+204</f>
        <v>45372</v>
      </c>
      <c r="C161" s="9"/>
    </row>
    <row r="162" spans="1:3" x14ac:dyDescent="0.2">
      <c r="A162" s="4" t="s">
        <v>551</v>
      </c>
      <c r="B162" s="9">
        <f ca="1">TODAY()+464</f>
        <v>45632</v>
      </c>
      <c r="C162" s="9"/>
    </row>
    <row r="163" spans="1:3" x14ac:dyDescent="0.2">
      <c r="A163" s="4" t="s">
        <v>473</v>
      </c>
      <c r="B163" s="9">
        <f ca="1">TODAY()+157</f>
        <v>45325</v>
      </c>
      <c r="C163" s="9"/>
    </row>
    <row r="164" spans="1:3" x14ac:dyDescent="0.2">
      <c r="A164" s="4" t="s">
        <v>464</v>
      </c>
      <c r="B164" s="9">
        <f ca="1">TODAY()+151</f>
        <v>45319</v>
      </c>
      <c r="C164" s="9"/>
    </row>
    <row r="165" spans="1:3" x14ac:dyDescent="0.2">
      <c r="A165" s="4" t="s">
        <v>579</v>
      </c>
      <c r="B165" s="9">
        <f ca="1">TODAY()+401</f>
        <v>45569</v>
      </c>
      <c r="C165" s="9"/>
    </row>
    <row r="166" spans="1:3" x14ac:dyDescent="0.2">
      <c r="A166" s="4" t="s">
        <v>705</v>
      </c>
      <c r="B166" s="9">
        <f ca="1">TODAY()+274</f>
        <v>45442</v>
      </c>
      <c r="C166" s="9"/>
    </row>
    <row r="167" spans="1:3" x14ac:dyDescent="0.2">
      <c r="A167" s="4" t="s">
        <v>646</v>
      </c>
      <c r="B167" s="9">
        <f ca="1">TODAY()+172</f>
        <v>45340</v>
      </c>
      <c r="C167" s="9"/>
    </row>
    <row r="168" spans="1:3" x14ac:dyDescent="0.2">
      <c r="A168" s="4" t="s">
        <v>465</v>
      </c>
      <c r="B168" s="9">
        <f ca="1">TODAY()+371</f>
        <v>45539</v>
      </c>
      <c r="C168" s="9"/>
    </row>
    <row r="169" spans="1:3" x14ac:dyDescent="0.2">
      <c r="A169" s="4" t="s">
        <v>441</v>
      </c>
      <c r="B169" s="9">
        <f ca="1">TODAY()+341</f>
        <v>45509</v>
      </c>
      <c r="C169" s="9"/>
    </row>
    <row r="170" spans="1:3" x14ac:dyDescent="0.2">
      <c r="A170" s="4" t="s">
        <v>481</v>
      </c>
      <c r="B170" s="9">
        <f ca="1">TODAY()+201</f>
        <v>45369</v>
      </c>
      <c r="C170" s="9"/>
    </row>
    <row r="171" spans="1:3" x14ac:dyDescent="0.2">
      <c r="A171" s="4" t="s">
        <v>569</v>
      </c>
      <c r="B171" s="9">
        <f ca="1">TODAY()+263</f>
        <v>45431</v>
      </c>
      <c r="C171" s="9"/>
    </row>
    <row r="172" spans="1:3" x14ac:dyDescent="0.2">
      <c r="A172" s="4" t="s">
        <v>590</v>
      </c>
      <c r="B172" s="9">
        <f ca="1">TODAY()+52</f>
        <v>45220</v>
      </c>
      <c r="C172" s="9"/>
    </row>
    <row r="173" spans="1:3" x14ac:dyDescent="0.2">
      <c r="A173" s="4" t="s">
        <v>457</v>
      </c>
      <c r="B173" s="9">
        <f ca="1">TODAY()+418</f>
        <v>45586</v>
      </c>
      <c r="C173" s="9"/>
    </row>
    <row r="174" spans="1:3" x14ac:dyDescent="0.2">
      <c r="A174" s="4" t="s">
        <v>698</v>
      </c>
      <c r="B174" s="9">
        <f ca="1">TODAY()+63</f>
        <v>45231</v>
      </c>
      <c r="C174" s="9"/>
    </row>
    <row r="175" spans="1:3" x14ac:dyDescent="0.2">
      <c r="A175" s="4" t="s">
        <v>384</v>
      </c>
      <c r="B175" s="9">
        <f ca="1">TODAY()+305</f>
        <v>45473</v>
      </c>
      <c r="C175" s="9"/>
    </row>
    <row r="176" spans="1:3" x14ac:dyDescent="0.2">
      <c r="A176" s="4" t="s">
        <v>450</v>
      </c>
      <c r="B176" s="9">
        <f ca="1">TODAY()+250</f>
        <v>45418</v>
      </c>
      <c r="C176" s="9"/>
    </row>
    <row r="177" spans="1:3" x14ac:dyDescent="0.2">
      <c r="A177" s="4" t="s">
        <v>529</v>
      </c>
      <c r="B177" s="9">
        <f ca="1">TODAY()+124</f>
        <v>45292</v>
      </c>
      <c r="C177" s="9"/>
    </row>
    <row r="178" spans="1:3" x14ac:dyDescent="0.2">
      <c r="A178" s="4" t="s">
        <v>434</v>
      </c>
      <c r="B178" s="9">
        <f ca="1">TODAY()+319</f>
        <v>45487</v>
      </c>
      <c r="C178" s="9"/>
    </row>
    <row r="179" spans="1:3" x14ac:dyDescent="0.2">
      <c r="A179" s="4" t="s">
        <v>612</v>
      </c>
      <c r="B179" s="9">
        <f ca="1">TODAY()+412</f>
        <v>45580</v>
      </c>
      <c r="C179" s="9"/>
    </row>
    <row r="180" spans="1:3" x14ac:dyDescent="0.2">
      <c r="A180" s="4" t="s">
        <v>607</v>
      </c>
      <c r="B180" s="9">
        <f ca="1">TODAY()+349</f>
        <v>45517</v>
      </c>
      <c r="C180" s="9"/>
    </row>
    <row r="181" spans="1:3" x14ac:dyDescent="0.2">
      <c r="A181" s="4" t="s">
        <v>647</v>
      </c>
      <c r="B181" s="9">
        <f ca="1">TODAY()+94</f>
        <v>45262</v>
      </c>
      <c r="C181" s="9"/>
    </row>
    <row r="182" spans="1:3" x14ac:dyDescent="0.2">
      <c r="A182" s="4" t="s">
        <v>697</v>
      </c>
      <c r="B182" s="9">
        <f ca="1">TODAY()+136</f>
        <v>45304</v>
      </c>
      <c r="C182" s="9"/>
    </row>
    <row r="183" spans="1:3" x14ac:dyDescent="0.2">
      <c r="A183" s="4" t="s">
        <v>693</v>
      </c>
      <c r="B183" s="9">
        <f ca="1">TODAY()+148</f>
        <v>45316</v>
      </c>
      <c r="C183" s="9"/>
    </row>
    <row r="184" spans="1:3" x14ac:dyDescent="0.2">
      <c r="A184" s="4" t="s">
        <v>385</v>
      </c>
      <c r="B184" s="9">
        <f ca="1">TODAY()+426</f>
        <v>45594</v>
      </c>
      <c r="C184" s="9"/>
    </row>
    <row r="185" spans="1:3" x14ac:dyDescent="0.2">
      <c r="A185" s="4" t="s">
        <v>438</v>
      </c>
      <c r="B185" s="9">
        <f ca="1">TODAY()+462</f>
        <v>45630</v>
      </c>
      <c r="C185" s="9"/>
    </row>
    <row r="186" spans="1:3" x14ac:dyDescent="0.2">
      <c r="A186" s="4" t="s">
        <v>690</v>
      </c>
      <c r="B186" s="9">
        <f ca="1">TODAY()+155</f>
        <v>45323</v>
      </c>
      <c r="C186" s="9"/>
    </row>
    <row r="187" spans="1:3" x14ac:dyDescent="0.2">
      <c r="A187" s="4" t="s">
        <v>408</v>
      </c>
      <c r="B187" s="9">
        <f ca="1">TODAY()+304</f>
        <v>45472</v>
      </c>
      <c r="C187" s="9"/>
    </row>
    <row r="188" spans="1:3" x14ac:dyDescent="0.2">
      <c r="A188" s="4" t="s">
        <v>672</v>
      </c>
      <c r="B188" s="9">
        <f ca="1">TODAY()+438</f>
        <v>45606</v>
      </c>
      <c r="C188" s="9"/>
    </row>
    <row r="189" spans="1:3" x14ac:dyDescent="0.2">
      <c r="A189" s="4" t="s">
        <v>668</v>
      </c>
      <c r="B189" s="9">
        <f ca="1">TODAY()+138</f>
        <v>45306</v>
      </c>
      <c r="C189" s="9"/>
    </row>
    <row r="190" spans="1:3" x14ac:dyDescent="0.2">
      <c r="A190" s="4" t="s">
        <v>562</v>
      </c>
      <c r="B190" s="9">
        <f ca="1">TODAY()+275</f>
        <v>45443</v>
      </c>
      <c r="C190" s="9"/>
    </row>
    <row r="191" spans="1:3" x14ac:dyDescent="0.2">
      <c r="A191" s="4" t="s">
        <v>435</v>
      </c>
      <c r="B191" s="9">
        <f ca="1">TODAY()+409</f>
        <v>45577</v>
      </c>
      <c r="C191" s="9"/>
    </row>
    <row r="192" spans="1:3" x14ac:dyDescent="0.2">
      <c r="A192" s="4" t="s">
        <v>428</v>
      </c>
      <c r="B192" s="9">
        <f ca="1">TODAY()+90</f>
        <v>45258</v>
      </c>
      <c r="C192" s="9"/>
    </row>
    <row r="193" spans="1:3" x14ac:dyDescent="0.2">
      <c r="A193" s="4" t="s">
        <v>678</v>
      </c>
      <c r="B193" s="9">
        <f ca="1">TODAY()+220</f>
        <v>45388</v>
      </c>
      <c r="C193" s="9"/>
    </row>
    <row r="194" spans="1:3" x14ac:dyDescent="0.2">
      <c r="A194" s="4" t="s">
        <v>598</v>
      </c>
      <c r="B194" s="9">
        <f ca="1">TODAY()+178</f>
        <v>45346</v>
      </c>
      <c r="C194" s="9"/>
    </row>
    <row r="195" spans="1:3" x14ac:dyDescent="0.2">
      <c r="A195" s="4" t="s">
        <v>557</v>
      </c>
      <c r="B195" s="9">
        <f ca="1">TODAY()+243</f>
        <v>45411</v>
      </c>
      <c r="C195" s="9"/>
    </row>
    <row r="196" spans="1:3" x14ac:dyDescent="0.2">
      <c r="A196" s="4" t="s">
        <v>564</v>
      </c>
      <c r="B196" s="9">
        <f ca="1">TODAY()+151</f>
        <v>45319</v>
      </c>
      <c r="C196" s="9"/>
    </row>
    <row r="197" spans="1:3" x14ac:dyDescent="0.2">
      <c r="A197" s="4" t="s">
        <v>671</v>
      </c>
      <c r="B197" s="9">
        <f ca="1">TODAY()+232</f>
        <v>45400</v>
      </c>
      <c r="C197" s="9"/>
    </row>
    <row r="198" spans="1:3" x14ac:dyDescent="0.2">
      <c r="A198" s="4" t="s">
        <v>634</v>
      </c>
      <c r="B198" s="9">
        <f ca="1">TODAY()+143</f>
        <v>45311</v>
      </c>
      <c r="C198" s="9"/>
    </row>
    <row r="199" spans="1:3" x14ac:dyDescent="0.2">
      <c r="A199" s="4" t="s">
        <v>585</v>
      </c>
      <c r="B199" s="9">
        <f ca="1">TODAY()+225</f>
        <v>45393</v>
      </c>
      <c r="C199" s="9"/>
    </row>
    <row r="200" spans="1:3" x14ac:dyDescent="0.2">
      <c r="A200" s="4" t="s">
        <v>576</v>
      </c>
      <c r="B200" s="9">
        <f ca="1">TODAY()+382</f>
        <v>45550</v>
      </c>
      <c r="C200" s="9"/>
    </row>
    <row r="201" spans="1:3" x14ac:dyDescent="0.2">
      <c r="A201" s="4" t="s">
        <v>652</v>
      </c>
      <c r="B201" s="9">
        <f ca="1">TODAY()+255</f>
        <v>45423</v>
      </c>
      <c r="C201" s="9"/>
    </row>
    <row r="202" spans="1:3" x14ac:dyDescent="0.2">
      <c r="A202" s="4" t="s">
        <v>696</v>
      </c>
      <c r="B202" s="9">
        <f ca="1">TODAY()+209</f>
        <v>45377</v>
      </c>
      <c r="C202" s="9"/>
    </row>
    <row r="203" spans="1:3" x14ac:dyDescent="0.2">
      <c r="A203" s="4" t="s">
        <v>439</v>
      </c>
      <c r="B203" s="9">
        <f ca="1">TODAY()+112</f>
        <v>45280</v>
      </c>
      <c r="C203" s="9"/>
    </row>
    <row r="204" spans="1:3" x14ac:dyDescent="0.2">
      <c r="A204" s="4" t="s">
        <v>684</v>
      </c>
      <c r="B204" s="9">
        <f ca="1">TODAY()+436</f>
        <v>45604</v>
      </c>
      <c r="C204" s="9"/>
    </row>
    <row r="205" spans="1:3" x14ac:dyDescent="0.2">
      <c r="A205" s="4" t="s">
        <v>411</v>
      </c>
      <c r="B205" s="9">
        <f ca="1">TODAY()+164</f>
        <v>45332</v>
      </c>
      <c r="C205" s="9"/>
    </row>
    <row r="206" spans="1:3" x14ac:dyDescent="0.2">
      <c r="A206" s="4" t="s">
        <v>476</v>
      </c>
      <c r="B206" s="9">
        <f ca="1">TODAY()+141</f>
        <v>45309</v>
      </c>
      <c r="C206" s="9"/>
    </row>
    <row r="207" spans="1:3" x14ac:dyDescent="0.2">
      <c r="A207" s="4" t="s">
        <v>482</v>
      </c>
      <c r="B207" s="9">
        <f ca="1">TODAY()+207</f>
        <v>45375</v>
      </c>
      <c r="C207" s="9"/>
    </row>
    <row r="208" spans="1:3" x14ac:dyDescent="0.2">
      <c r="A208" s="4" t="s">
        <v>572</v>
      </c>
      <c r="B208" s="9">
        <f ca="1">TODAY()+282</f>
        <v>45450</v>
      </c>
      <c r="C208" s="9"/>
    </row>
    <row r="209" spans="1:3" x14ac:dyDescent="0.2">
      <c r="A209" s="4" t="s">
        <v>430</v>
      </c>
      <c r="B209" s="9">
        <f ca="1">TODAY()+402</f>
        <v>45570</v>
      </c>
      <c r="C209" s="9"/>
    </row>
    <row r="210" spans="1:3" x14ac:dyDescent="0.2">
      <c r="A210" s="4" t="s">
        <v>622</v>
      </c>
      <c r="B210" s="9">
        <f ca="1">TODAY()+471</f>
        <v>45639</v>
      </c>
      <c r="C210" s="9"/>
    </row>
    <row r="211" spans="1:3" x14ac:dyDescent="0.2">
      <c r="A211" s="4" t="s">
        <v>512</v>
      </c>
      <c r="B211" s="9">
        <f ca="1">TODAY()+93</f>
        <v>45261</v>
      </c>
      <c r="C211" s="9"/>
    </row>
    <row r="212" spans="1:3" x14ac:dyDescent="0.2">
      <c r="A212" s="4" t="s">
        <v>418</v>
      </c>
      <c r="B212" s="9">
        <f ca="1">TODAY()+213</f>
        <v>45381</v>
      </c>
      <c r="C212" s="9"/>
    </row>
    <row r="213" spans="1:3" x14ac:dyDescent="0.2">
      <c r="A213" s="4" t="s">
        <v>618</v>
      </c>
      <c r="B213" s="9">
        <f ca="1">TODAY()+469</f>
        <v>45637</v>
      </c>
      <c r="C213" s="9"/>
    </row>
    <row r="214" spans="1:3" x14ac:dyDescent="0.2">
      <c r="A214" s="4" t="s">
        <v>669</v>
      </c>
      <c r="B214" s="9">
        <f ca="1">TODAY()+122</f>
        <v>45290</v>
      </c>
      <c r="C214" s="9"/>
    </row>
    <row r="215" spans="1:3" x14ac:dyDescent="0.2">
      <c r="A215" s="4" t="s">
        <v>661</v>
      </c>
      <c r="B215" s="9">
        <f ca="1">TODAY()+76</f>
        <v>45244</v>
      </c>
      <c r="C215" s="9"/>
    </row>
    <row r="216" spans="1:3" x14ac:dyDescent="0.2">
      <c r="A216" s="4" t="s">
        <v>459</v>
      </c>
      <c r="B216" s="9">
        <f ca="1">TODAY()+417</f>
        <v>45585</v>
      </c>
      <c r="C216" s="9"/>
    </row>
    <row r="217" spans="1:3" x14ac:dyDescent="0.2">
      <c r="A217" s="4" t="s">
        <v>627</v>
      </c>
      <c r="B217" s="9">
        <f ca="1">TODAY()+169</f>
        <v>45337</v>
      </c>
      <c r="C217" s="9"/>
    </row>
    <row r="218" spans="1:3" x14ac:dyDescent="0.2">
      <c r="A218" s="4" t="s">
        <v>674</v>
      </c>
      <c r="B218" s="9">
        <f ca="1">TODAY()+219</f>
        <v>45387</v>
      </c>
      <c r="C218" s="9"/>
    </row>
    <row r="219" spans="1:3" x14ac:dyDescent="0.2">
      <c r="A219" s="4" t="s">
        <v>599</v>
      </c>
      <c r="B219" s="9">
        <f ca="1">TODAY()+277</f>
        <v>45445</v>
      </c>
      <c r="C219" s="9"/>
    </row>
    <row r="220" spans="1:3" x14ac:dyDescent="0.2">
      <c r="A220" s="4" t="s">
        <v>541</v>
      </c>
      <c r="B220" s="9">
        <f ca="1">TODAY()+331</f>
        <v>45499</v>
      </c>
      <c r="C220" s="9"/>
    </row>
    <row r="221" spans="1:3" x14ac:dyDescent="0.2">
      <c r="A221" s="4" t="s">
        <v>592</v>
      </c>
      <c r="B221" s="9">
        <f ca="1">TODAY()+233</f>
        <v>45401</v>
      </c>
      <c r="C221" s="9"/>
    </row>
    <row r="222" spans="1:3" x14ac:dyDescent="0.2">
      <c r="A222" s="4" t="s">
        <v>503</v>
      </c>
      <c r="B222" s="9">
        <f ca="1">TODAY()+206</f>
        <v>45374</v>
      </c>
      <c r="C222" s="9"/>
    </row>
    <row r="223" spans="1:3" x14ac:dyDescent="0.2">
      <c r="A223" s="4" t="s">
        <v>539</v>
      </c>
      <c r="B223" s="9">
        <f ca="1">TODAY()+343</f>
        <v>45511</v>
      </c>
      <c r="C223" s="9"/>
    </row>
    <row r="224" spans="1:3" x14ac:dyDescent="0.2">
      <c r="A224" s="4" t="s">
        <v>700</v>
      </c>
      <c r="B224" s="9">
        <f ca="1">TODAY()+50</f>
        <v>45218</v>
      </c>
      <c r="C224" s="9"/>
    </row>
    <row r="225" spans="1:3" x14ac:dyDescent="0.2">
      <c r="A225" s="4" t="s">
        <v>597</v>
      </c>
      <c r="B225" s="9">
        <f ca="1">TODAY()+483</f>
        <v>45651</v>
      </c>
      <c r="C225" s="9"/>
    </row>
    <row r="226" spans="1:3" x14ac:dyDescent="0.2">
      <c r="A226" s="4" t="s">
        <v>577</v>
      </c>
      <c r="B226" s="9">
        <f ca="1">TODAY()+319</f>
        <v>45487</v>
      </c>
      <c r="C226" s="9"/>
    </row>
    <row r="227" spans="1:3" x14ac:dyDescent="0.2">
      <c r="A227" s="4" t="s">
        <v>416</v>
      </c>
      <c r="B227" s="9">
        <f ca="1">TODAY()+293</f>
        <v>45461</v>
      </c>
      <c r="C227" s="9"/>
    </row>
    <row r="228" spans="1:3" x14ac:dyDescent="0.2">
      <c r="A228" s="4" t="s">
        <v>420</v>
      </c>
      <c r="B228" s="9">
        <f ca="1">TODAY()+355</f>
        <v>45523</v>
      </c>
      <c r="C228" s="9"/>
    </row>
    <row r="229" spans="1:3" x14ac:dyDescent="0.2">
      <c r="A229" s="4" t="s">
        <v>387</v>
      </c>
      <c r="B229" s="9">
        <f ca="1">TODAY()+81</f>
        <v>45249</v>
      </c>
      <c r="C229" s="9"/>
    </row>
    <row r="230" spans="1:3" x14ac:dyDescent="0.2">
      <c r="A230" s="4" t="s">
        <v>496</v>
      </c>
      <c r="B230" s="9">
        <f ca="1">TODAY()+330</f>
        <v>45498</v>
      </c>
      <c r="C230" s="9"/>
    </row>
    <row r="231" spans="1:3" x14ac:dyDescent="0.2">
      <c r="A231" s="4" t="s">
        <v>617</v>
      </c>
      <c r="B231" s="9">
        <f ca="1">TODAY()+261</f>
        <v>45429</v>
      </c>
      <c r="C231" s="9"/>
    </row>
    <row r="232" spans="1:3" x14ac:dyDescent="0.2">
      <c r="A232" s="4" t="s">
        <v>648</v>
      </c>
      <c r="B232" s="9">
        <f ca="1">TODAY()+399</f>
        <v>45567</v>
      </c>
      <c r="C232" s="9"/>
    </row>
    <row r="233" spans="1:3" x14ac:dyDescent="0.2">
      <c r="A233" s="4" t="s">
        <v>483</v>
      </c>
      <c r="B233" s="9">
        <f ca="1">TODAY()+217</f>
        <v>45385</v>
      </c>
      <c r="C233" s="9"/>
    </row>
    <row r="234" spans="1:3" x14ac:dyDescent="0.2">
      <c r="A234" s="4" t="s">
        <v>452</v>
      </c>
      <c r="B234" s="9">
        <f ca="1">TODAY()+458</f>
        <v>45626</v>
      </c>
      <c r="C234" s="9"/>
    </row>
    <row r="235" spans="1:3" x14ac:dyDescent="0.2">
      <c r="A235" s="4" t="s">
        <v>614</v>
      </c>
      <c r="B235" s="9">
        <f ca="1">TODAY()+240</f>
        <v>45408</v>
      </c>
      <c r="C235" s="9"/>
    </row>
    <row r="236" spans="1:3" x14ac:dyDescent="0.2">
      <c r="A236" s="4" t="s">
        <v>578</v>
      </c>
      <c r="B236" s="9">
        <f ca="1">TODAY()+414</f>
        <v>45582</v>
      </c>
      <c r="C236" s="9"/>
    </row>
    <row r="237" spans="1:3" x14ac:dyDescent="0.2">
      <c r="A237" s="4" t="s">
        <v>650</v>
      </c>
      <c r="B237" s="9">
        <f ca="1">TODAY()+411</f>
        <v>45579</v>
      </c>
      <c r="C237" s="9"/>
    </row>
    <row r="238" spans="1:3" x14ac:dyDescent="0.2">
      <c r="A238" s="4" t="s">
        <v>500</v>
      </c>
      <c r="B238" s="9">
        <f ca="1">TODAY()+394</f>
        <v>45562</v>
      </c>
      <c r="C238" s="9"/>
    </row>
    <row r="239" spans="1:3" x14ac:dyDescent="0.2">
      <c r="A239" s="4" t="s">
        <v>493</v>
      </c>
      <c r="B239" s="9">
        <f ca="1">TODAY()+496</f>
        <v>45664</v>
      </c>
      <c r="C239" s="9"/>
    </row>
    <row r="240" spans="1:3" x14ac:dyDescent="0.2">
      <c r="A240" s="4" t="s">
        <v>689</v>
      </c>
      <c r="B240" s="9">
        <f ca="1">TODAY()+80</f>
        <v>45248</v>
      </c>
      <c r="C240" s="9"/>
    </row>
    <row r="241" spans="1:3" x14ac:dyDescent="0.2">
      <c r="A241" s="4" t="s">
        <v>603</v>
      </c>
      <c r="B241" s="9">
        <f ca="1">TODAY()+256</f>
        <v>45424</v>
      </c>
      <c r="C241" s="9"/>
    </row>
    <row r="242" spans="1:3" x14ac:dyDescent="0.2">
      <c r="A242" s="4" t="s">
        <v>429</v>
      </c>
      <c r="B242" s="9">
        <f ca="1">TODAY()+215</f>
        <v>45383</v>
      </c>
      <c r="C242" s="9"/>
    </row>
    <row r="243" spans="1:3" x14ac:dyDescent="0.2">
      <c r="A243" s="4" t="s">
        <v>610</v>
      </c>
      <c r="B243" s="9">
        <f ca="1">TODAY()+131</f>
        <v>45299</v>
      </c>
      <c r="C243" s="9"/>
    </row>
    <row r="244" spans="1:3" x14ac:dyDescent="0.2">
      <c r="A244" s="4" t="s">
        <v>566</v>
      </c>
      <c r="B244" s="9">
        <f ca="1">TODAY()+468</f>
        <v>45636</v>
      </c>
      <c r="C244" s="9"/>
    </row>
    <row r="245" spans="1:3" x14ac:dyDescent="0.2">
      <c r="A245" s="4" t="s">
        <v>565</v>
      </c>
      <c r="B245" s="9">
        <f ca="1">TODAY()+396</f>
        <v>45564</v>
      </c>
      <c r="C245" s="9"/>
    </row>
    <row r="246" spans="1:3" x14ac:dyDescent="0.2">
      <c r="A246" s="4" t="s">
        <v>601</v>
      </c>
      <c r="B246" s="9">
        <f ca="1">TODAY()+79</f>
        <v>45247</v>
      </c>
      <c r="C246" s="9"/>
    </row>
    <row r="247" spans="1:3" x14ac:dyDescent="0.2">
      <c r="A247" s="4" t="s">
        <v>582</v>
      </c>
      <c r="B247" s="9">
        <f ca="1">TODAY()+116</f>
        <v>45284</v>
      </c>
      <c r="C247" s="9"/>
    </row>
    <row r="248" spans="1:3" x14ac:dyDescent="0.2">
      <c r="A248" s="4" t="s">
        <v>602</v>
      </c>
      <c r="B248" s="9">
        <f ca="1">TODAY()+261</f>
        <v>45429</v>
      </c>
      <c r="C248" s="9"/>
    </row>
    <row r="249" spans="1:3" x14ac:dyDescent="0.2">
      <c r="A249" s="4" t="s">
        <v>526</v>
      </c>
      <c r="B249" s="9">
        <f ca="1">TODAY()+343</f>
        <v>45511</v>
      </c>
      <c r="C249" s="9"/>
    </row>
    <row r="250" spans="1:3" x14ac:dyDescent="0.2">
      <c r="A250" s="4" t="s">
        <v>547</v>
      </c>
      <c r="B250" s="9">
        <f ca="1">TODAY()+261</f>
        <v>45429</v>
      </c>
      <c r="C250" s="9"/>
    </row>
    <row r="251" spans="1:3" x14ac:dyDescent="0.2">
      <c r="A251" s="4" t="s">
        <v>649</v>
      </c>
      <c r="B251" s="9">
        <f ca="1">TODAY()+298</f>
        <v>45466</v>
      </c>
      <c r="C251" s="9"/>
    </row>
    <row r="252" spans="1:3" x14ac:dyDescent="0.2">
      <c r="A252" s="4" t="s">
        <v>555</v>
      </c>
      <c r="B252" s="9">
        <f ca="1">TODAY()+422</f>
        <v>45590</v>
      </c>
      <c r="C252" s="9"/>
    </row>
    <row r="253" spans="1:3" x14ac:dyDescent="0.2">
      <c r="A253" s="4" t="s">
        <v>536</v>
      </c>
      <c r="B253" s="9">
        <f ca="1">TODAY()+231</f>
        <v>45399</v>
      </c>
      <c r="C253" s="9"/>
    </row>
    <row r="254" spans="1:3" x14ac:dyDescent="0.2">
      <c r="A254" s="4" t="s">
        <v>686</v>
      </c>
      <c r="B254" s="9">
        <f ca="1">TODAY()+243</f>
        <v>45411</v>
      </c>
      <c r="C254" s="9"/>
    </row>
    <row r="255" spans="1:3" x14ac:dyDescent="0.2">
      <c r="A255" s="4" t="s">
        <v>474</v>
      </c>
      <c r="B255" s="9">
        <f ca="1">TODAY()+427</f>
        <v>45595</v>
      </c>
      <c r="C255" s="9"/>
    </row>
    <row r="256" spans="1:3" x14ac:dyDescent="0.2">
      <c r="A256" s="4" t="s">
        <v>701</v>
      </c>
      <c r="B256" s="9">
        <f ca="1">TODAY()+447</f>
        <v>45615</v>
      </c>
      <c r="C256" s="9"/>
    </row>
    <row r="257" spans="1:3" x14ac:dyDescent="0.2">
      <c r="A257" s="4" t="s">
        <v>530</v>
      </c>
      <c r="B257" s="9">
        <f ca="1">TODAY()+383</f>
        <v>45551</v>
      </c>
      <c r="C257" s="9"/>
    </row>
    <row r="258" spans="1:3" x14ac:dyDescent="0.2">
      <c r="A258" s="4" t="s">
        <v>613</v>
      </c>
      <c r="B258" s="9">
        <f ca="1">TODAY()+288</f>
        <v>45456</v>
      </c>
      <c r="C258" s="9"/>
    </row>
    <row r="259" spans="1:3" x14ac:dyDescent="0.2">
      <c r="A259" s="4" t="s">
        <v>533</v>
      </c>
      <c r="B259" s="9">
        <f ca="1">TODAY()+159</f>
        <v>45327</v>
      </c>
      <c r="C259" s="9"/>
    </row>
    <row r="260" spans="1:3" x14ac:dyDescent="0.2">
      <c r="A260" s="4" t="s">
        <v>521</v>
      </c>
      <c r="B260" s="9">
        <f ca="1">TODAY()+242</f>
        <v>45410</v>
      </c>
      <c r="C260" s="9"/>
    </row>
    <row r="261" spans="1:3" x14ac:dyDescent="0.2">
      <c r="A261" s="4" t="s">
        <v>395</v>
      </c>
      <c r="B261" s="9">
        <f ca="1">TODAY()+145</f>
        <v>45313</v>
      </c>
      <c r="C261" s="9"/>
    </row>
    <row r="262" spans="1:3" x14ac:dyDescent="0.2">
      <c r="A262" s="4" t="s">
        <v>507</v>
      </c>
      <c r="B262" s="9">
        <f ca="1">TODAY()+68</f>
        <v>45236</v>
      </c>
      <c r="C262" s="9"/>
    </row>
    <row r="263" spans="1:3" x14ac:dyDescent="0.2">
      <c r="A263" s="4" t="s">
        <v>518</v>
      </c>
      <c r="B263" s="9">
        <f ca="1">TODAY()+66</f>
        <v>45234</v>
      </c>
      <c r="C263" s="9"/>
    </row>
    <row r="264" spans="1:3" x14ac:dyDescent="0.2">
      <c r="A264" s="4" t="s">
        <v>581</v>
      </c>
      <c r="B264" s="9">
        <f ca="1">TODAY()+267</f>
        <v>45435</v>
      </c>
      <c r="C264" s="9"/>
    </row>
    <row r="265" spans="1:3" x14ac:dyDescent="0.2">
      <c r="A265" s="4" t="s">
        <v>680</v>
      </c>
      <c r="B265" s="9">
        <f ca="1">TODAY()+119</f>
        <v>45287</v>
      </c>
      <c r="C265" s="9"/>
    </row>
    <row r="266" spans="1:3" x14ac:dyDescent="0.2">
      <c r="A266" s="4" t="s">
        <v>629</v>
      </c>
      <c r="B266" s="9">
        <f ca="1">TODAY()+442</f>
        <v>45610</v>
      </c>
      <c r="C266" s="9"/>
    </row>
    <row r="267" spans="1:3" x14ac:dyDescent="0.2">
      <c r="A267" s="4" t="s">
        <v>407</v>
      </c>
      <c r="B267" s="9">
        <f ca="1">TODAY()+482</f>
        <v>45650</v>
      </c>
      <c r="C267" s="9"/>
    </row>
    <row r="268" spans="1:3" x14ac:dyDescent="0.2">
      <c r="A268" s="4" t="s">
        <v>558</v>
      </c>
      <c r="B268" s="9">
        <f ca="1">TODAY()+112</f>
        <v>45280</v>
      </c>
      <c r="C268" s="9"/>
    </row>
    <row r="269" spans="1:3" x14ac:dyDescent="0.2">
      <c r="A269" s="4" t="s">
        <v>443</v>
      </c>
      <c r="B269" s="9">
        <f ca="1">TODAY()+351</f>
        <v>45519</v>
      </c>
      <c r="C269" s="9"/>
    </row>
    <row r="270" spans="1:3" x14ac:dyDescent="0.2">
      <c r="A270" s="4" t="s">
        <v>654</v>
      </c>
      <c r="B270" s="9">
        <f ca="1">TODAY()+398</f>
        <v>45566</v>
      </c>
      <c r="C270" s="9"/>
    </row>
    <row r="271" spans="1:3" x14ac:dyDescent="0.2">
      <c r="A271" s="4" t="s">
        <v>516</v>
      </c>
      <c r="B271" s="9">
        <f ca="1">TODAY()+384</f>
        <v>45552</v>
      </c>
      <c r="C271" s="9"/>
    </row>
    <row r="272" spans="1:3" x14ac:dyDescent="0.2">
      <c r="A272" s="4" t="s">
        <v>663</v>
      </c>
      <c r="B272" s="9">
        <f ca="1">TODAY()+212</f>
        <v>45380</v>
      </c>
      <c r="C272" s="9"/>
    </row>
    <row r="273" spans="1:3" x14ac:dyDescent="0.2">
      <c r="A273" s="4" t="s">
        <v>628</v>
      </c>
      <c r="B273" s="9">
        <f ca="1">TODAY()+195</f>
        <v>45363</v>
      </c>
      <c r="C273" s="9"/>
    </row>
    <row r="274" spans="1:3" x14ac:dyDescent="0.2">
      <c r="A274" s="4" t="s">
        <v>402</v>
      </c>
      <c r="B274" s="9">
        <f ca="1">TODAY()+492</f>
        <v>45660</v>
      </c>
      <c r="C274" s="9"/>
    </row>
    <row r="275" spans="1:3" x14ac:dyDescent="0.2">
      <c r="A275" s="4" t="s">
        <v>575</v>
      </c>
      <c r="B275" s="9">
        <f ca="1">TODAY()+113</f>
        <v>45281</v>
      </c>
      <c r="C275" s="9"/>
    </row>
    <row r="276" spans="1:3" x14ac:dyDescent="0.2">
      <c r="A276" s="4" t="s">
        <v>704</v>
      </c>
      <c r="B276" s="9">
        <f ca="1">TODAY()+420</f>
        <v>45588</v>
      </c>
      <c r="C276" s="9"/>
    </row>
    <row r="277" spans="1:3" x14ac:dyDescent="0.2">
      <c r="A277" s="4" t="s">
        <v>611</v>
      </c>
      <c r="B277" s="9">
        <f ca="1">TODAY()+122</f>
        <v>45290</v>
      </c>
      <c r="C277" s="9"/>
    </row>
    <row r="278" spans="1:3" x14ac:dyDescent="0.2">
      <c r="A278" s="4" t="s">
        <v>499</v>
      </c>
      <c r="B278" s="9">
        <f ca="1">TODAY()+71</f>
        <v>45239</v>
      </c>
      <c r="C278" s="9"/>
    </row>
    <row r="279" spans="1:3" x14ac:dyDescent="0.2">
      <c r="A279" s="4" t="s">
        <v>542</v>
      </c>
      <c r="B279" s="9">
        <f ca="1">TODAY()+371</f>
        <v>45539</v>
      </c>
      <c r="C279" s="9"/>
    </row>
    <row r="280" spans="1:3" x14ac:dyDescent="0.2">
      <c r="A280" s="4" t="s">
        <v>584</v>
      </c>
      <c r="B280" s="9">
        <f ca="1">TODAY()+309</f>
        <v>45477</v>
      </c>
      <c r="C280" s="9"/>
    </row>
    <row r="281" spans="1:3" x14ac:dyDescent="0.2">
      <c r="A281" s="4" t="s">
        <v>453</v>
      </c>
      <c r="B281" s="9">
        <f ca="1">TODAY()+414</f>
        <v>45582</v>
      </c>
      <c r="C281" s="9"/>
    </row>
    <row r="282" spans="1:3" x14ac:dyDescent="0.2">
      <c r="A282" s="4" t="s">
        <v>695</v>
      </c>
      <c r="B282" s="9">
        <f ca="1">TODAY()+155</f>
        <v>45323</v>
      </c>
      <c r="C282" s="9"/>
    </row>
    <row r="283" spans="1:3" x14ac:dyDescent="0.2">
      <c r="A283" s="4" t="s">
        <v>447</v>
      </c>
      <c r="B283" s="9">
        <f ca="1">TODAY()+107</f>
        <v>45275</v>
      </c>
      <c r="C283" s="9"/>
    </row>
    <row r="284" spans="1:3" x14ac:dyDescent="0.2">
      <c r="A284" s="4" t="s">
        <v>550</v>
      </c>
      <c r="B284" s="9">
        <f ca="1">TODAY()+76</f>
        <v>45244</v>
      </c>
      <c r="C284" s="9"/>
    </row>
    <row r="285" spans="1:3" x14ac:dyDescent="0.2">
      <c r="A285" s="4" t="s">
        <v>492</v>
      </c>
      <c r="B285" s="9">
        <f ca="1">TODAY()+398</f>
        <v>45566</v>
      </c>
      <c r="C285" s="9"/>
    </row>
    <row r="286" spans="1:3" x14ac:dyDescent="0.2">
      <c r="A286" s="4" t="s">
        <v>506</v>
      </c>
      <c r="B286" s="9">
        <f ca="1">TODAY()+114</f>
        <v>45282</v>
      </c>
      <c r="C286" s="9"/>
    </row>
    <row r="287" spans="1:3" x14ac:dyDescent="0.2">
      <c r="A287" s="4" t="s">
        <v>683</v>
      </c>
      <c r="B287" s="9">
        <f ca="1">TODAY()+72</f>
        <v>45240</v>
      </c>
      <c r="C287" s="9"/>
    </row>
    <row r="288" spans="1:3" x14ac:dyDescent="0.2">
      <c r="A288" s="4" t="s">
        <v>412</v>
      </c>
      <c r="B288" s="9">
        <f ca="1">TODAY()+165</f>
        <v>45333</v>
      </c>
      <c r="C288" s="9"/>
    </row>
    <row r="289" spans="1:3" x14ac:dyDescent="0.2">
      <c r="A289" s="4" t="s">
        <v>522</v>
      </c>
      <c r="B289" s="9">
        <f ca="1">TODAY()+459</f>
        <v>45627</v>
      </c>
      <c r="C289" s="9"/>
    </row>
    <row r="290" spans="1:3" x14ac:dyDescent="0.2">
      <c r="A290" s="4" t="s">
        <v>524</v>
      </c>
      <c r="B290" s="9">
        <f ca="1">TODAY()+218</f>
        <v>45386</v>
      </c>
      <c r="C290" s="9"/>
    </row>
    <row r="291" spans="1:3" x14ac:dyDescent="0.2">
      <c r="A291" s="4" t="s">
        <v>523</v>
      </c>
      <c r="B291" s="9">
        <f ca="1">TODAY()+360</f>
        <v>45528</v>
      </c>
      <c r="C291" s="9"/>
    </row>
    <row r="292" spans="1:3" x14ac:dyDescent="0.2">
      <c r="A292" s="4" t="s">
        <v>484</v>
      </c>
      <c r="B292" s="9">
        <f ca="1">TODAY()+146</f>
        <v>45314</v>
      </c>
      <c r="C292" s="9"/>
    </row>
    <row r="293" spans="1:3" x14ac:dyDescent="0.2">
      <c r="A293" s="4" t="s">
        <v>495</v>
      </c>
      <c r="B293" s="9">
        <f ca="1">TODAY()+357</f>
        <v>45525</v>
      </c>
      <c r="C293" s="9"/>
    </row>
    <row r="294" spans="1:3" x14ac:dyDescent="0.2">
      <c r="A294" s="4" t="s">
        <v>494</v>
      </c>
      <c r="B294" s="9">
        <f ca="1">TODAY()+437</f>
        <v>45605</v>
      </c>
      <c r="C294" s="9"/>
    </row>
    <row r="295" spans="1:3" x14ac:dyDescent="0.2">
      <c r="A295" s="4" t="s">
        <v>458</v>
      </c>
      <c r="B295" s="9">
        <f ca="1">TODAY()+200</f>
        <v>45368</v>
      </c>
      <c r="C295" s="9"/>
    </row>
    <row r="296" spans="1:3" x14ac:dyDescent="0.2">
      <c r="A296" s="4" t="s">
        <v>703</v>
      </c>
      <c r="B296" s="9">
        <f ca="1">TODAY()+92</f>
        <v>45260</v>
      </c>
      <c r="C296" s="9"/>
    </row>
    <row r="297" spans="1:3" x14ac:dyDescent="0.2">
      <c r="A297" s="4" t="s">
        <v>645</v>
      </c>
      <c r="B297" s="9">
        <f ca="1">TODAY()+229</f>
        <v>45397</v>
      </c>
      <c r="C297" s="9"/>
    </row>
    <row r="298" spans="1:3" x14ac:dyDescent="0.2">
      <c r="A298" s="4" t="s">
        <v>432</v>
      </c>
      <c r="B298" s="9">
        <f ca="1">TODAY()+408</f>
        <v>45576</v>
      </c>
      <c r="C298" s="9"/>
    </row>
    <row r="299" spans="1:3" x14ac:dyDescent="0.2">
      <c r="A299" s="4" t="s">
        <v>620</v>
      </c>
      <c r="B299" s="9">
        <f ca="1">TODAY()+106</f>
        <v>45274</v>
      </c>
      <c r="C299" s="9"/>
    </row>
    <row r="300" spans="1:3" x14ac:dyDescent="0.2">
      <c r="A300" s="4" t="s">
        <v>445</v>
      </c>
      <c r="B300" s="9">
        <f ca="1">TODAY()+243</f>
        <v>45411</v>
      </c>
      <c r="C300" s="9"/>
    </row>
    <row r="301" spans="1:3" x14ac:dyDescent="0.2">
      <c r="A301" s="4" t="s">
        <v>422</v>
      </c>
      <c r="B301" s="9">
        <f ca="1">TODAY()+122</f>
        <v>45290</v>
      </c>
      <c r="C301" s="9"/>
    </row>
    <row r="302" spans="1:3" x14ac:dyDescent="0.2">
      <c r="A302" s="4" t="s">
        <v>470</v>
      </c>
      <c r="B302" s="9">
        <f ca="1">TODAY()+79</f>
        <v>45247</v>
      </c>
      <c r="C302" s="9"/>
    </row>
    <row r="303" spans="1:3" x14ac:dyDescent="0.2">
      <c r="A303" s="4" t="s">
        <v>595</v>
      </c>
      <c r="B303" s="9">
        <f ca="1">TODAY()+469</f>
        <v>45637</v>
      </c>
      <c r="C303" s="9"/>
    </row>
    <row r="304" spans="1:3" x14ac:dyDescent="0.2">
      <c r="A304" s="4" t="s">
        <v>615</v>
      </c>
      <c r="B304" s="9">
        <f ca="1">TODAY()+164</f>
        <v>45332</v>
      </c>
      <c r="C304" s="9"/>
    </row>
    <row r="305" spans="1:3" x14ac:dyDescent="0.2">
      <c r="A305" s="4" t="s">
        <v>655</v>
      </c>
      <c r="B305" s="9">
        <f ca="1">TODAY()+261</f>
        <v>45429</v>
      </c>
      <c r="C305" s="9"/>
    </row>
    <row r="306" spans="1:3" x14ac:dyDescent="0.2">
      <c r="A306" s="4" t="s">
        <v>497</v>
      </c>
      <c r="B306" s="9">
        <f ca="1">TODAY()+55</f>
        <v>45223</v>
      </c>
      <c r="C306" s="9"/>
    </row>
    <row r="307" spans="1:3" x14ac:dyDescent="0.2">
      <c r="A307" s="4" t="s">
        <v>676</v>
      </c>
      <c r="B307" s="9">
        <f ca="1">TODAY()+324</f>
        <v>45492</v>
      </c>
      <c r="C307" s="9"/>
    </row>
    <row r="308" spans="1:3" x14ac:dyDescent="0.2">
      <c r="A308" s="4" t="s">
        <v>478</v>
      </c>
      <c r="B308" s="9">
        <f ca="1">TODAY()+83</f>
        <v>45251</v>
      </c>
      <c r="C308" s="9"/>
    </row>
    <row r="309" spans="1:3" x14ac:dyDescent="0.2">
      <c r="A309" s="4" t="s">
        <v>467</v>
      </c>
      <c r="B309" s="9">
        <f ca="1">TODAY()+390</f>
        <v>45558</v>
      </c>
      <c r="C309" s="9"/>
    </row>
    <row r="310" spans="1:3" x14ac:dyDescent="0.2">
      <c r="A310" s="4" t="s">
        <v>679</v>
      </c>
      <c r="B310" s="9">
        <f ca="1">TODAY()+230</f>
        <v>45398</v>
      </c>
      <c r="C310" s="9"/>
    </row>
    <row r="311" spans="1:3" x14ac:dyDescent="0.2">
      <c r="A311" s="4" t="s">
        <v>625</v>
      </c>
      <c r="B311" s="9">
        <f ca="1">TODAY()+448</f>
        <v>45616</v>
      </c>
      <c r="C311" s="9"/>
    </row>
    <row r="312" spans="1:3" x14ac:dyDescent="0.2">
      <c r="A312" s="4" t="s">
        <v>688</v>
      </c>
      <c r="B312" s="9">
        <f ca="1">TODAY()+264</f>
        <v>45432</v>
      </c>
      <c r="C312" s="9"/>
    </row>
    <row r="313" spans="1:3" x14ac:dyDescent="0.2">
      <c r="A313" s="4" t="s">
        <v>440</v>
      </c>
      <c r="B313" s="9">
        <f ca="1">TODAY()+322</f>
        <v>45490</v>
      </c>
      <c r="C313" s="9"/>
    </row>
    <row r="314" spans="1:3" x14ac:dyDescent="0.2">
      <c r="A314" s="4" t="s">
        <v>549</v>
      </c>
      <c r="B314" s="9">
        <f ca="1">TODAY()+51</f>
        <v>45219</v>
      </c>
      <c r="C314" s="9"/>
    </row>
    <row r="315" spans="1:3" x14ac:dyDescent="0.2">
      <c r="A315" s="4" t="s">
        <v>552</v>
      </c>
      <c r="B315" s="9">
        <f ca="1">TODAY()+324</f>
        <v>45492</v>
      </c>
      <c r="C315" s="9"/>
    </row>
    <row r="316" spans="1:3" x14ac:dyDescent="0.2">
      <c r="A316" s="4" t="s">
        <v>538</v>
      </c>
      <c r="B316" s="9">
        <f ca="1">TODAY()+381</f>
        <v>45549</v>
      </c>
      <c r="C316" s="9"/>
    </row>
    <row r="317" spans="1:3" x14ac:dyDescent="0.2">
      <c r="A317" s="4" t="s">
        <v>487</v>
      </c>
      <c r="B317" s="9">
        <f ca="1">TODAY()+227</f>
        <v>45395</v>
      </c>
      <c r="C317" s="9"/>
    </row>
    <row r="318" spans="1:3" x14ac:dyDescent="0.2">
      <c r="A318" s="4" t="s">
        <v>394</v>
      </c>
      <c r="B318" s="9">
        <f ca="1">TODAY()+487</f>
        <v>45655</v>
      </c>
      <c r="C318" s="9"/>
    </row>
    <row r="319" spans="1:3" x14ac:dyDescent="0.2">
      <c r="A319" s="4" t="s">
        <v>519</v>
      </c>
      <c r="B319" s="9">
        <f ca="1">TODAY()+92</f>
        <v>45260</v>
      </c>
      <c r="C319" s="9"/>
    </row>
    <row r="320" spans="1:3" x14ac:dyDescent="0.2">
      <c r="A320" s="4" t="s">
        <v>544</v>
      </c>
      <c r="B320" s="9">
        <f ca="1">TODAY()+450</f>
        <v>45618</v>
      </c>
      <c r="C320" s="9"/>
    </row>
    <row r="321" spans="1:3" x14ac:dyDescent="0.2">
      <c r="A321" s="4" t="s">
        <v>403</v>
      </c>
      <c r="B321" s="9">
        <f ca="1">TODAY()+165</f>
        <v>45333</v>
      </c>
      <c r="C321" s="9"/>
    </row>
    <row r="322" spans="1:3" x14ac:dyDescent="0.2">
      <c r="A322" s="4" t="s">
        <v>593</v>
      </c>
      <c r="B322" s="9">
        <f ca="1">TODAY()+485</f>
        <v>45653</v>
      </c>
      <c r="C322" s="9"/>
    </row>
    <row r="323" spans="1:3" x14ac:dyDescent="0.2">
      <c r="A323" s="4" t="s">
        <v>419</v>
      </c>
      <c r="B323" s="9">
        <f ca="1">TODAY()+318</f>
        <v>45486</v>
      </c>
      <c r="C323" s="9"/>
    </row>
    <row r="324" spans="1:3" x14ac:dyDescent="0.2">
      <c r="A324" s="4" t="s">
        <v>651</v>
      </c>
      <c r="B324" s="9">
        <f ca="1">TODAY()+191</f>
        <v>45359</v>
      </c>
      <c r="C324" s="9"/>
    </row>
  </sheetData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60"/>
  <sheetViews>
    <sheetView workbookViewId="0">
      <selection activeCell="O21" sqref="O21"/>
    </sheetView>
  </sheetViews>
  <sheetFormatPr defaultRowHeight="12" x14ac:dyDescent="0.2"/>
  <cols>
    <col min="1" max="1" width="19.33203125" bestFit="1" customWidth="1"/>
    <col min="2" max="3" width="10.83203125" customWidth="1"/>
  </cols>
  <sheetData>
    <row r="1" spans="1:5" x14ac:dyDescent="0.2">
      <c r="A1" s="6" t="s">
        <v>714</v>
      </c>
      <c r="B1" s="6" t="s">
        <v>715</v>
      </c>
      <c r="C1" s="23" t="s">
        <v>975</v>
      </c>
    </row>
    <row r="2" spans="1:5" x14ac:dyDescent="0.2">
      <c r="A2" s="11" t="s">
        <v>716</v>
      </c>
      <c r="B2" s="22">
        <v>0.38466435185185183</v>
      </c>
      <c r="C2" s="22">
        <v>0.38472222222222219</v>
      </c>
    </row>
    <row r="3" spans="1:5" x14ac:dyDescent="0.2">
      <c r="A3" s="11" t="s">
        <v>717</v>
      </c>
      <c r="B3" s="22">
        <v>0.38594907407407408</v>
      </c>
      <c r="C3" s="22">
        <v>0.38611111111111113</v>
      </c>
      <c r="E3" s="10" t="s">
        <v>976</v>
      </c>
    </row>
    <row r="4" spans="1:5" x14ac:dyDescent="0.2">
      <c r="A4" s="11" t="s">
        <v>718</v>
      </c>
      <c r="B4" s="22">
        <v>0.37368055555555557</v>
      </c>
      <c r="C4" s="22">
        <v>0.37361111111111112</v>
      </c>
      <c r="E4" s="10" t="s">
        <v>977</v>
      </c>
    </row>
    <row r="5" spans="1:5" x14ac:dyDescent="0.2">
      <c r="A5" s="11" t="s">
        <v>719</v>
      </c>
      <c r="B5" s="22">
        <v>0.35481481481481486</v>
      </c>
      <c r="C5" s="22">
        <v>0.35486111111111113</v>
      </c>
      <c r="E5" s="10" t="s">
        <v>978</v>
      </c>
    </row>
    <row r="6" spans="1:5" x14ac:dyDescent="0.2">
      <c r="A6" s="11" t="s">
        <v>720</v>
      </c>
      <c r="B6" s="22">
        <v>0.29803240740740738</v>
      </c>
      <c r="C6" s="22">
        <v>0.29791666666666666</v>
      </c>
      <c r="E6" s="10" t="s">
        <v>1249</v>
      </c>
    </row>
    <row r="7" spans="1:5" x14ac:dyDescent="0.2">
      <c r="A7" s="11" t="s">
        <v>721</v>
      </c>
      <c r="B7" s="22">
        <v>0.3591550925925926</v>
      </c>
      <c r="C7" s="22">
        <v>0.35902777777777778</v>
      </c>
      <c r="E7" s="10" t="s">
        <v>1250</v>
      </c>
    </row>
    <row r="8" spans="1:5" x14ac:dyDescent="0.2">
      <c r="A8" s="11" t="s">
        <v>722</v>
      </c>
      <c r="B8" s="22">
        <v>0.40122685185185186</v>
      </c>
      <c r="C8" s="22">
        <v>0.40138888888888885</v>
      </c>
    </row>
    <row r="9" spans="1:5" x14ac:dyDescent="0.2">
      <c r="A9" s="11" t="s">
        <v>723</v>
      </c>
      <c r="B9" s="22">
        <v>0.33326388888888886</v>
      </c>
      <c r="C9" s="22">
        <v>0.33333333333333331</v>
      </c>
      <c r="E9" s="24" t="s">
        <v>979</v>
      </c>
    </row>
    <row r="10" spans="1:5" x14ac:dyDescent="0.2">
      <c r="A10" s="11" t="s">
        <v>724</v>
      </c>
      <c r="B10" s="22">
        <v>0.34357638888888892</v>
      </c>
      <c r="C10" s="22"/>
      <c r="E10" s="24" t="s">
        <v>1251</v>
      </c>
    </row>
    <row r="11" spans="1:5" x14ac:dyDescent="0.2">
      <c r="A11" s="11" t="s">
        <v>725</v>
      </c>
      <c r="B11" s="22">
        <v>0.4051967592592593</v>
      </c>
      <c r="C11" s="22"/>
      <c r="E11" s="24" t="s">
        <v>1253</v>
      </c>
    </row>
    <row r="12" spans="1:5" x14ac:dyDescent="0.2">
      <c r="A12" s="11" t="s">
        <v>726</v>
      </c>
      <c r="B12" s="22">
        <v>0.33281250000000001</v>
      </c>
      <c r="C12" s="22"/>
      <c r="E12" s="24" t="s">
        <v>1252</v>
      </c>
    </row>
    <row r="13" spans="1:5" x14ac:dyDescent="0.2">
      <c r="A13" s="11" t="s">
        <v>727</v>
      </c>
      <c r="B13" s="22">
        <v>0.30469907407407409</v>
      </c>
      <c r="C13" s="22"/>
    </row>
    <row r="14" spans="1:5" x14ac:dyDescent="0.2">
      <c r="A14" s="11" t="s">
        <v>728</v>
      </c>
      <c r="B14" s="22">
        <v>0.31769675925925928</v>
      </c>
      <c r="C14" s="22"/>
    </row>
    <row r="15" spans="1:5" x14ac:dyDescent="0.2">
      <c r="A15" s="11" t="s">
        <v>729</v>
      </c>
      <c r="B15" s="22">
        <v>0.36674768518518519</v>
      </c>
      <c r="C15" s="22"/>
    </row>
    <row r="16" spans="1:5" x14ac:dyDescent="0.2">
      <c r="A16" s="11" t="s">
        <v>730</v>
      </c>
      <c r="B16" s="22">
        <v>0.32240740740740742</v>
      </c>
      <c r="C16" s="22"/>
    </row>
    <row r="17" spans="1:3" x14ac:dyDescent="0.2">
      <c r="A17" s="11" t="s">
        <v>731</v>
      </c>
      <c r="B17" s="22">
        <v>0.37406249999999996</v>
      </c>
      <c r="C17" s="22"/>
    </row>
    <row r="18" spans="1:3" x14ac:dyDescent="0.2">
      <c r="A18" s="11" t="s">
        <v>732</v>
      </c>
      <c r="B18" s="22">
        <v>0.40598379629629627</v>
      </c>
      <c r="C18" s="22"/>
    </row>
    <row r="19" spans="1:3" x14ac:dyDescent="0.2">
      <c r="A19" s="11" t="s">
        <v>733</v>
      </c>
      <c r="B19" s="22">
        <v>0.40395833333333336</v>
      </c>
      <c r="C19" s="22"/>
    </row>
    <row r="20" spans="1:3" x14ac:dyDescent="0.2">
      <c r="A20" s="11" t="s">
        <v>734</v>
      </c>
      <c r="B20" s="22">
        <v>0.34304398148148146</v>
      </c>
      <c r="C20" s="22"/>
    </row>
    <row r="21" spans="1:3" x14ac:dyDescent="0.2">
      <c r="A21" s="11" t="s">
        <v>735</v>
      </c>
      <c r="B21" s="22">
        <v>0.39365740740740746</v>
      </c>
      <c r="C21" s="22"/>
    </row>
    <row r="22" spans="1:3" x14ac:dyDescent="0.2">
      <c r="A22" s="11" t="s">
        <v>736</v>
      </c>
      <c r="B22" s="22">
        <v>0.31942129629629629</v>
      </c>
      <c r="C22" s="22"/>
    </row>
    <row r="23" spans="1:3" x14ac:dyDescent="0.2">
      <c r="A23" s="11" t="s">
        <v>737</v>
      </c>
      <c r="B23" s="22">
        <v>0.36226851851851855</v>
      </c>
      <c r="C23" s="22"/>
    </row>
    <row r="24" spans="1:3" x14ac:dyDescent="0.2">
      <c r="A24" s="11" t="s">
        <v>738</v>
      </c>
      <c r="B24" s="22">
        <v>0.29936342592592591</v>
      </c>
      <c r="C24" s="22"/>
    </row>
    <row r="25" spans="1:3" x14ac:dyDescent="0.2">
      <c r="A25" s="11" t="s">
        <v>739</v>
      </c>
      <c r="B25" s="22">
        <v>0.36526620370370372</v>
      </c>
      <c r="C25" s="22"/>
    </row>
    <row r="26" spans="1:3" x14ac:dyDescent="0.2">
      <c r="A26" s="11" t="s">
        <v>740</v>
      </c>
      <c r="B26" s="22">
        <v>0.29738425925925926</v>
      </c>
      <c r="C26" s="22"/>
    </row>
    <row r="27" spans="1:3" x14ac:dyDescent="0.2">
      <c r="A27" s="11" t="s">
        <v>741</v>
      </c>
      <c r="B27" s="22">
        <v>0.36476851851851855</v>
      </c>
      <c r="C27" s="22"/>
    </row>
    <row r="28" spans="1:3" x14ac:dyDescent="0.2">
      <c r="A28" s="11" t="s">
        <v>742</v>
      </c>
      <c r="B28" s="22">
        <v>0.32267361111111109</v>
      </c>
      <c r="C28" s="22"/>
    </row>
    <row r="29" spans="1:3" x14ac:dyDescent="0.2">
      <c r="A29" s="11" t="s">
        <v>743</v>
      </c>
      <c r="B29" s="22">
        <v>0.31412037037037038</v>
      </c>
      <c r="C29" s="22"/>
    </row>
    <row r="30" spans="1:3" x14ac:dyDescent="0.2">
      <c r="A30" s="11" t="s">
        <v>744</v>
      </c>
      <c r="B30" s="22">
        <v>0.41372685185185182</v>
      </c>
      <c r="C30" s="22"/>
    </row>
    <row r="31" spans="1:3" x14ac:dyDescent="0.2">
      <c r="A31" s="11" t="s">
        <v>745</v>
      </c>
      <c r="B31" s="22">
        <v>0.34237268518518515</v>
      </c>
      <c r="C31" s="22"/>
    </row>
    <row r="32" spans="1:3" x14ac:dyDescent="0.2">
      <c r="A32" s="11" t="s">
        <v>746</v>
      </c>
      <c r="B32" s="22">
        <v>0.35820601851851852</v>
      </c>
      <c r="C32" s="22"/>
    </row>
    <row r="33" spans="1:3" x14ac:dyDescent="0.2">
      <c r="A33" s="11" t="s">
        <v>747</v>
      </c>
      <c r="B33" s="22">
        <v>0.30512731481481481</v>
      </c>
      <c r="C33" s="22"/>
    </row>
    <row r="34" spans="1:3" x14ac:dyDescent="0.2">
      <c r="A34" s="11" t="s">
        <v>748</v>
      </c>
      <c r="B34" s="22">
        <v>0.35861111111111116</v>
      </c>
      <c r="C34" s="22"/>
    </row>
    <row r="35" spans="1:3" x14ac:dyDescent="0.2">
      <c r="A35" s="11" t="s">
        <v>749</v>
      </c>
      <c r="B35" s="22">
        <v>0.37761574074074072</v>
      </c>
      <c r="C35" s="22"/>
    </row>
    <row r="36" spans="1:3" x14ac:dyDescent="0.2">
      <c r="A36" s="11" t="s">
        <v>750</v>
      </c>
      <c r="B36" s="22">
        <v>0.29744212962962963</v>
      </c>
      <c r="C36" s="22"/>
    </row>
    <row r="37" spans="1:3" x14ac:dyDescent="0.2">
      <c r="A37" s="11" t="s">
        <v>751</v>
      </c>
      <c r="B37" s="22">
        <v>0.38458333333333333</v>
      </c>
      <c r="C37" s="22"/>
    </row>
    <row r="38" spans="1:3" x14ac:dyDescent="0.2">
      <c r="A38" s="11" t="s">
        <v>752</v>
      </c>
      <c r="B38" s="22">
        <v>0.30447916666666669</v>
      </c>
      <c r="C38" s="22"/>
    </row>
    <row r="39" spans="1:3" x14ac:dyDescent="0.2">
      <c r="A39" s="11" t="s">
        <v>753</v>
      </c>
      <c r="B39" s="22">
        <v>0.37443287037037037</v>
      </c>
      <c r="C39" s="22"/>
    </row>
    <row r="40" spans="1:3" x14ac:dyDescent="0.2">
      <c r="A40" s="11" t="s">
        <v>754</v>
      </c>
      <c r="B40" s="22">
        <v>0.3656712962962963</v>
      </c>
      <c r="C40" s="22"/>
    </row>
    <row r="41" spans="1:3" x14ac:dyDescent="0.2">
      <c r="A41" s="11" t="s">
        <v>755</v>
      </c>
      <c r="B41" s="22">
        <v>0.39762731481481484</v>
      </c>
      <c r="C41" s="22"/>
    </row>
    <row r="42" spans="1:3" x14ac:dyDescent="0.2">
      <c r="A42" s="11" t="s">
        <v>756</v>
      </c>
      <c r="B42" s="22">
        <v>0.41351851851851856</v>
      </c>
      <c r="C42" s="22"/>
    </row>
    <row r="43" spans="1:3" x14ac:dyDescent="0.2">
      <c r="A43" s="11" t="s">
        <v>757</v>
      </c>
      <c r="B43" s="22">
        <v>0.33265046296296297</v>
      </c>
      <c r="C43" s="22"/>
    </row>
    <row r="44" spans="1:3" x14ac:dyDescent="0.2">
      <c r="A44" s="11" t="s">
        <v>758</v>
      </c>
      <c r="B44" s="22">
        <v>0.33815972222222218</v>
      </c>
      <c r="C44" s="22"/>
    </row>
    <row r="45" spans="1:3" x14ac:dyDescent="0.2">
      <c r="A45" s="11" t="s">
        <v>759</v>
      </c>
      <c r="B45" s="22">
        <v>0.29803240740740738</v>
      </c>
      <c r="C45" s="22"/>
    </row>
    <row r="46" spans="1:3" x14ac:dyDescent="0.2">
      <c r="A46" s="11" t="s">
        <v>760</v>
      </c>
      <c r="B46" s="22">
        <v>0.39055555555555554</v>
      </c>
      <c r="C46" s="22"/>
    </row>
    <row r="47" spans="1:3" x14ac:dyDescent="0.2">
      <c r="A47" s="11" t="s">
        <v>761</v>
      </c>
      <c r="B47" s="22">
        <v>0.40731481481481485</v>
      </c>
      <c r="C47" s="22"/>
    </row>
    <row r="48" spans="1:3" x14ac:dyDescent="0.2">
      <c r="A48" s="11" t="s">
        <v>762</v>
      </c>
      <c r="B48" s="22">
        <v>0.38239583333333332</v>
      </c>
      <c r="C48" s="22"/>
    </row>
    <row r="49" spans="1:3" x14ac:dyDescent="0.2">
      <c r="A49" s="11" t="s">
        <v>763</v>
      </c>
      <c r="B49" s="22">
        <v>0.36704861111111109</v>
      </c>
      <c r="C49" s="22"/>
    </row>
    <row r="50" spans="1:3" x14ac:dyDescent="0.2">
      <c r="A50" s="11" t="s">
        <v>764</v>
      </c>
      <c r="B50" s="22">
        <v>0.32765046296296296</v>
      </c>
      <c r="C50" s="22"/>
    </row>
    <row r="51" spans="1:3" x14ac:dyDescent="0.2">
      <c r="A51" s="11" t="s">
        <v>765</v>
      </c>
      <c r="B51" s="22">
        <v>0.31126157407407407</v>
      </c>
      <c r="C51" s="22"/>
    </row>
    <row r="52" spans="1:3" x14ac:dyDescent="0.2">
      <c r="A52" s="11" t="s">
        <v>766</v>
      </c>
      <c r="B52" s="22">
        <v>0.31381944444444443</v>
      </c>
      <c r="C52" s="22"/>
    </row>
    <row r="53" spans="1:3" x14ac:dyDescent="0.2">
      <c r="A53" s="11" t="s">
        <v>767</v>
      </c>
      <c r="B53" s="22">
        <v>0.37358796296296298</v>
      </c>
      <c r="C53" s="22"/>
    </row>
    <row r="54" spans="1:3" x14ac:dyDescent="0.2">
      <c r="A54" s="11" t="s">
        <v>768</v>
      </c>
      <c r="B54" s="22">
        <v>0.36777777777777776</v>
      </c>
      <c r="C54" s="22"/>
    </row>
    <row r="55" spans="1:3" x14ac:dyDescent="0.2">
      <c r="A55" s="11" t="s">
        <v>769</v>
      </c>
      <c r="B55" s="22">
        <v>0.31054398148148149</v>
      </c>
      <c r="C55" s="22"/>
    </row>
    <row r="56" spans="1:3" x14ac:dyDescent="0.2">
      <c r="A56" s="11" t="s">
        <v>770</v>
      </c>
      <c r="B56" s="22">
        <v>0.36149305555555555</v>
      </c>
      <c r="C56" s="22"/>
    </row>
    <row r="57" spans="1:3" x14ac:dyDescent="0.2">
      <c r="A57" s="11" t="s">
        <v>771</v>
      </c>
      <c r="B57" s="22">
        <v>0.38119212962962962</v>
      </c>
      <c r="C57" s="22"/>
    </row>
    <row r="58" spans="1:3" x14ac:dyDescent="0.2">
      <c r="A58" s="11" t="s">
        <v>772</v>
      </c>
      <c r="B58" s="22">
        <v>0.34115740740740735</v>
      </c>
      <c r="C58" s="22"/>
    </row>
    <row r="59" spans="1:3" x14ac:dyDescent="0.2">
      <c r="A59" s="11" t="s">
        <v>773</v>
      </c>
      <c r="B59" s="22">
        <v>0.30864583333333334</v>
      </c>
      <c r="C59" s="22"/>
    </row>
    <row r="60" spans="1:3" x14ac:dyDescent="0.2">
      <c r="A60" s="11" t="s">
        <v>774</v>
      </c>
      <c r="B60" s="22">
        <v>0.37601851851851853</v>
      </c>
      <c r="C60" s="22"/>
    </row>
    <row r="61" spans="1:3" x14ac:dyDescent="0.2">
      <c r="A61" s="11" t="s">
        <v>775</v>
      </c>
      <c r="B61" s="22">
        <v>0.31528935185185186</v>
      </c>
      <c r="C61" s="22"/>
    </row>
    <row r="62" spans="1:3" x14ac:dyDescent="0.2">
      <c r="A62" s="11" t="s">
        <v>776</v>
      </c>
      <c r="B62" s="22">
        <v>0.41576388888888888</v>
      </c>
      <c r="C62" s="22"/>
    </row>
    <row r="63" spans="1:3" x14ac:dyDescent="0.2">
      <c r="A63" s="11" t="s">
        <v>777</v>
      </c>
      <c r="B63" s="22">
        <v>0.39793981481481483</v>
      </c>
      <c r="C63" s="22"/>
    </row>
    <row r="64" spans="1:3" x14ac:dyDescent="0.2">
      <c r="A64" s="11" t="s">
        <v>778</v>
      </c>
      <c r="B64" s="22">
        <v>0.3064236111111111</v>
      </c>
      <c r="C64" s="22"/>
    </row>
    <row r="65" spans="1:3" x14ac:dyDescent="0.2">
      <c r="A65" s="11" t="s">
        <v>779</v>
      </c>
      <c r="B65" s="22">
        <v>0.33807870370370369</v>
      </c>
      <c r="C65" s="22"/>
    </row>
    <row r="66" spans="1:3" x14ac:dyDescent="0.2">
      <c r="A66" s="11" t="s">
        <v>780</v>
      </c>
      <c r="B66" s="22">
        <v>0.3313888888888889</v>
      </c>
      <c r="C66" s="22"/>
    </row>
    <row r="67" spans="1:3" x14ac:dyDescent="0.2">
      <c r="A67" s="11" t="s">
        <v>781</v>
      </c>
      <c r="B67" s="22">
        <v>0.35152777777777783</v>
      </c>
      <c r="C67" s="22"/>
    </row>
    <row r="68" spans="1:3" x14ac:dyDescent="0.2">
      <c r="A68" s="11" t="s">
        <v>782</v>
      </c>
      <c r="B68" s="22">
        <v>0.29656250000000001</v>
      </c>
      <c r="C68" s="22"/>
    </row>
    <row r="69" spans="1:3" x14ac:dyDescent="0.2">
      <c r="A69" s="11" t="s">
        <v>783</v>
      </c>
      <c r="B69" s="22">
        <v>0.40041666666666664</v>
      </c>
      <c r="C69" s="22"/>
    </row>
    <row r="70" spans="1:3" x14ac:dyDescent="0.2">
      <c r="A70" s="11" t="s">
        <v>784</v>
      </c>
      <c r="B70" s="22">
        <v>0.36664351851851856</v>
      </c>
      <c r="C70" s="22"/>
    </row>
    <row r="71" spans="1:3" x14ac:dyDescent="0.2">
      <c r="A71" s="11" t="s">
        <v>785</v>
      </c>
      <c r="B71" s="22">
        <v>0.33872685185185186</v>
      </c>
      <c r="C71" s="22"/>
    </row>
    <row r="72" spans="1:3" x14ac:dyDescent="0.2">
      <c r="A72" s="11" t="s">
        <v>786</v>
      </c>
      <c r="B72" s="22">
        <v>0.40254629629629629</v>
      </c>
      <c r="C72" s="22"/>
    </row>
    <row r="73" spans="1:3" x14ac:dyDescent="0.2">
      <c r="A73" s="11" t="s">
        <v>787</v>
      </c>
      <c r="B73" s="22">
        <v>0.38091435185185185</v>
      </c>
      <c r="C73" s="22"/>
    </row>
    <row r="74" spans="1:3" x14ac:dyDescent="0.2">
      <c r="A74" s="11" t="s">
        <v>788</v>
      </c>
      <c r="B74" s="22">
        <v>0.41488425925925926</v>
      </c>
      <c r="C74" s="22"/>
    </row>
    <row r="75" spans="1:3" x14ac:dyDescent="0.2">
      <c r="A75" s="11" t="s">
        <v>789</v>
      </c>
      <c r="B75" s="22">
        <v>0.3808449074074074</v>
      </c>
      <c r="C75" s="22"/>
    </row>
    <row r="76" spans="1:3" x14ac:dyDescent="0.2">
      <c r="A76" s="11" t="s">
        <v>790</v>
      </c>
      <c r="B76" s="22">
        <v>0.34778935185185184</v>
      </c>
      <c r="C76" s="22"/>
    </row>
    <row r="77" spans="1:3" x14ac:dyDescent="0.2">
      <c r="A77" s="11" t="s">
        <v>791</v>
      </c>
      <c r="B77" s="22">
        <v>0.38239583333333332</v>
      </c>
      <c r="C77" s="22"/>
    </row>
    <row r="78" spans="1:3" x14ac:dyDescent="0.2">
      <c r="A78" s="11" t="s">
        <v>792</v>
      </c>
      <c r="B78" s="22">
        <v>0.37216435185185182</v>
      </c>
      <c r="C78" s="22"/>
    </row>
    <row r="79" spans="1:3" x14ac:dyDescent="0.2">
      <c r="A79" s="11" t="s">
        <v>793</v>
      </c>
      <c r="B79" s="22">
        <v>0.37170138888888887</v>
      </c>
      <c r="C79" s="22"/>
    </row>
    <row r="80" spans="1:3" x14ac:dyDescent="0.2">
      <c r="A80" s="11" t="s">
        <v>794</v>
      </c>
      <c r="B80" s="22">
        <v>0.3707523148148148</v>
      </c>
      <c r="C80" s="22"/>
    </row>
    <row r="81" spans="1:3" x14ac:dyDescent="0.2">
      <c r="A81" s="11" t="s">
        <v>795</v>
      </c>
      <c r="B81" s="22">
        <v>0.35386574074074079</v>
      </c>
      <c r="C81" s="22"/>
    </row>
    <row r="82" spans="1:3" x14ac:dyDescent="0.2">
      <c r="A82" s="11" t="s">
        <v>796</v>
      </c>
      <c r="B82" s="22">
        <v>0.31177083333333333</v>
      </c>
      <c r="C82" s="22"/>
    </row>
    <row r="83" spans="1:3" x14ac:dyDescent="0.2">
      <c r="A83" s="11" t="s">
        <v>797</v>
      </c>
      <c r="B83" s="22">
        <v>0.40487268518518515</v>
      </c>
      <c r="C83" s="22"/>
    </row>
    <row r="84" spans="1:3" x14ac:dyDescent="0.2">
      <c r="A84" s="11" t="s">
        <v>798</v>
      </c>
      <c r="B84" s="22">
        <v>0.38556712962962963</v>
      </c>
      <c r="C84" s="22"/>
    </row>
    <row r="85" spans="1:3" x14ac:dyDescent="0.2">
      <c r="A85" s="11" t="s">
        <v>799</v>
      </c>
      <c r="B85" s="22">
        <v>0.37089120370370371</v>
      </c>
      <c r="C85" s="22"/>
    </row>
    <row r="86" spans="1:3" x14ac:dyDescent="0.2">
      <c r="A86" s="11" t="s">
        <v>800</v>
      </c>
      <c r="B86" s="22">
        <v>0.31460648148148146</v>
      </c>
      <c r="C86" s="22"/>
    </row>
    <row r="87" spans="1:3" x14ac:dyDescent="0.2">
      <c r="A87" s="11" t="s">
        <v>801</v>
      </c>
      <c r="B87" s="22">
        <v>0.34958333333333336</v>
      </c>
      <c r="C87" s="22"/>
    </row>
    <row r="88" spans="1:3" x14ac:dyDescent="0.2">
      <c r="A88" s="11" t="s">
        <v>802</v>
      </c>
      <c r="B88" s="22">
        <v>0.37577546296296299</v>
      </c>
      <c r="C88" s="22"/>
    </row>
    <row r="89" spans="1:3" x14ac:dyDescent="0.2">
      <c r="A89" s="11" t="s">
        <v>803</v>
      </c>
      <c r="B89" s="22">
        <v>0.37910879629629629</v>
      </c>
      <c r="C89" s="22"/>
    </row>
    <row r="90" spans="1:3" x14ac:dyDescent="0.2">
      <c r="A90" s="11" t="s">
        <v>804</v>
      </c>
      <c r="B90" s="22">
        <v>0.38831018518518517</v>
      </c>
      <c r="C90" s="22"/>
    </row>
    <row r="91" spans="1:3" x14ac:dyDescent="0.2">
      <c r="A91" s="11" t="s">
        <v>805</v>
      </c>
      <c r="B91" s="22">
        <v>0.34734953703703703</v>
      </c>
      <c r="C91" s="22"/>
    </row>
    <row r="92" spans="1:3" x14ac:dyDescent="0.2">
      <c r="A92" s="11" t="s">
        <v>806</v>
      </c>
      <c r="B92" s="22">
        <v>0.39932870370370371</v>
      </c>
      <c r="C92" s="22"/>
    </row>
    <row r="93" spans="1:3" x14ac:dyDescent="0.2">
      <c r="A93" s="11" t="s">
        <v>807</v>
      </c>
      <c r="B93" s="22">
        <v>0.38501157407407405</v>
      </c>
      <c r="C93" s="22"/>
    </row>
    <row r="94" spans="1:3" x14ac:dyDescent="0.2">
      <c r="A94" s="11" t="s">
        <v>808</v>
      </c>
      <c r="B94" s="22">
        <v>0.40561342592592592</v>
      </c>
      <c r="C94" s="22"/>
    </row>
    <row r="95" spans="1:3" x14ac:dyDescent="0.2">
      <c r="A95" s="11" t="s">
        <v>809</v>
      </c>
      <c r="B95" s="22">
        <v>0.36880787037037038</v>
      </c>
      <c r="C95" s="22"/>
    </row>
    <row r="96" spans="1:3" x14ac:dyDescent="0.2">
      <c r="A96" s="11" t="s">
        <v>810</v>
      </c>
      <c r="B96" s="22">
        <v>0.31167824074074074</v>
      </c>
      <c r="C96" s="22"/>
    </row>
    <row r="97" spans="1:3" x14ac:dyDescent="0.2">
      <c r="A97" s="11" t="s">
        <v>811</v>
      </c>
      <c r="B97" s="22">
        <v>0.30076388888888889</v>
      </c>
      <c r="C97" s="22"/>
    </row>
    <row r="98" spans="1:3" x14ac:dyDescent="0.2">
      <c r="A98" s="11" t="s">
        <v>812</v>
      </c>
      <c r="B98" s="22">
        <v>0.41349537037037037</v>
      </c>
      <c r="C98" s="22"/>
    </row>
    <row r="99" spans="1:3" x14ac:dyDescent="0.2">
      <c r="A99" s="11" t="s">
        <v>813</v>
      </c>
      <c r="B99" s="22">
        <v>0.31400462962962966</v>
      </c>
      <c r="C99" s="22"/>
    </row>
    <row r="100" spans="1:3" x14ac:dyDescent="0.2">
      <c r="A100" s="11" t="s">
        <v>814</v>
      </c>
      <c r="B100" s="22">
        <v>0.33310185185185187</v>
      </c>
      <c r="C100" s="22"/>
    </row>
    <row r="101" spans="1:3" x14ac:dyDescent="0.2">
      <c r="A101" s="11" t="s">
        <v>815</v>
      </c>
      <c r="B101" s="22">
        <v>0.36509259259259258</v>
      </c>
      <c r="C101" s="22"/>
    </row>
    <row r="102" spans="1:3" x14ac:dyDescent="0.2">
      <c r="A102" s="11" t="s">
        <v>816</v>
      </c>
      <c r="B102" s="22">
        <v>0.30307870370370371</v>
      </c>
      <c r="C102" s="22"/>
    </row>
    <row r="103" spans="1:3" x14ac:dyDescent="0.2">
      <c r="A103" s="11" t="s">
        <v>817</v>
      </c>
      <c r="B103" s="22">
        <v>0.3512615740740741</v>
      </c>
      <c r="C103" s="22"/>
    </row>
    <row r="104" spans="1:3" x14ac:dyDescent="0.2">
      <c r="A104" s="11" t="s">
        <v>818</v>
      </c>
      <c r="B104" s="22">
        <v>0.32874999999999999</v>
      </c>
      <c r="C104" s="22"/>
    </row>
    <row r="105" spans="1:3" x14ac:dyDescent="0.2">
      <c r="A105" s="11" t="s">
        <v>819</v>
      </c>
      <c r="B105" s="22">
        <v>0.41292824074074069</v>
      </c>
      <c r="C105" s="22"/>
    </row>
    <row r="106" spans="1:3" x14ac:dyDescent="0.2">
      <c r="A106" s="11" t="s">
        <v>820</v>
      </c>
      <c r="B106" s="22">
        <v>0.29523148148148148</v>
      </c>
      <c r="C106" s="22"/>
    </row>
    <row r="107" spans="1:3" x14ac:dyDescent="0.2">
      <c r="A107" s="11" t="s">
        <v>821</v>
      </c>
      <c r="B107" s="22">
        <v>0.33696759259259257</v>
      </c>
      <c r="C107" s="22"/>
    </row>
    <row r="108" spans="1:3" x14ac:dyDescent="0.2">
      <c r="A108" s="11" t="s">
        <v>822</v>
      </c>
      <c r="B108" s="22">
        <v>0.34181712962962968</v>
      </c>
      <c r="C108" s="22"/>
    </row>
    <row r="109" spans="1:3" x14ac:dyDescent="0.2">
      <c r="A109" s="11" t="s">
        <v>823</v>
      </c>
      <c r="B109" s="22">
        <v>0.29591435185185183</v>
      </c>
      <c r="C109" s="22"/>
    </row>
    <row r="110" spans="1:3" x14ac:dyDescent="0.2">
      <c r="A110" s="11" t="s">
        <v>824</v>
      </c>
      <c r="B110" s="22">
        <v>0.29722222222222222</v>
      </c>
      <c r="C110" s="22"/>
    </row>
    <row r="111" spans="1:3" x14ac:dyDescent="0.2">
      <c r="A111" s="11" t="s">
        <v>825</v>
      </c>
      <c r="B111" s="22">
        <v>0.34122685185185181</v>
      </c>
      <c r="C111" s="22"/>
    </row>
    <row r="112" spans="1:3" x14ac:dyDescent="0.2">
      <c r="A112" s="11" t="s">
        <v>826</v>
      </c>
      <c r="B112" s="22">
        <v>0.3442824074074074</v>
      </c>
      <c r="C112" s="22"/>
    </row>
    <row r="113" spans="1:3" x14ac:dyDescent="0.2">
      <c r="A113" s="11" t="s">
        <v>827</v>
      </c>
      <c r="B113" s="22">
        <v>0.35194444444444445</v>
      </c>
      <c r="C113" s="22"/>
    </row>
    <row r="114" spans="1:3" x14ac:dyDescent="0.2">
      <c r="A114" s="11" t="s">
        <v>828</v>
      </c>
      <c r="B114" s="22">
        <v>0.30444444444444446</v>
      </c>
      <c r="C114" s="22"/>
    </row>
    <row r="115" spans="1:3" x14ac:dyDescent="0.2">
      <c r="A115" s="11" t="s">
        <v>829</v>
      </c>
      <c r="B115" s="22">
        <v>0.33260416666666665</v>
      </c>
      <c r="C115" s="22"/>
    </row>
    <row r="116" spans="1:3" x14ac:dyDescent="0.2">
      <c r="A116" s="11" t="s">
        <v>830</v>
      </c>
      <c r="B116" s="22">
        <v>0.40155092592592595</v>
      </c>
      <c r="C116" s="22"/>
    </row>
    <row r="117" spans="1:3" x14ac:dyDescent="0.2">
      <c r="A117" s="11" t="s">
        <v>831</v>
      </c>
      <c r="B117" s="22">
        <v>0.36239583333333331</v>
      </c>
      <c r="C117" s="22"/>
    </row>
    <row r="118" spans="1:3" x14ac:dyDescent="0.2">
      <c r="A118" s="11" t="s">
        <v>832</v>
      </c>
      <c r="B118" s="22">
        <v>0.40320601851851851</v>
      </c>
      <c r="C118" s="22"/>
    </row>
    <row r="119" spans="1:3" x14ac:dyDescent="0.2">
      <c r="A119" s="11" t="s">
        <v>833</v>
      </c>
      <c r="B119" s="22">
        <v>0.40964120370370366</v>
      </c>
      <c r="C119" s="22"/>
    </row>
    <row r="120" spans="1:3" x14ac:dyDescent="0.2">
      <c r="A120" s="11" t="s">
        <v>834</v>
      </c>
      <c r="B120" s="22">
        <v>0.3805439814814815</v>
      </c>
      <c r="C120" s="22"/>
    </row>
    <row r="121" spans="1:3" x14ac:dyDescent="0.2">
      <c r="A121" s="11" t="s">
        <v>835</v>
      </c>
      <c r="B121" s="22">
        <v>0.34865740740740742</v>
      </c>
      <c r="C121" s="22"/>
    </row>
    <row r="122" spans="1:3" x14ac:dyDescent="0.2">
      <c r="A122" s="11" t="s">
        <v>836</v>
      </c>
      <c r="B122" s="22">
        <v>0.38802083333333331</v>
      </c>
      <c r="C122" s="22"/>
    </row>
    <row r="123" spans="1:3" x14ac:dyDescent="0.2">
      <c r="A123" s="11" t="s">
        <v>837</v>
      </c>
      <c r="B123" s="22">
        <v>0.34565972222222219</v>
      </c>
      <c r="C123" s="22"/>
    </row>
    <row r="124" spans="1:3" x14ac:dyDescent="0.2">
      <c r="A124" s="11" t="s">
        <v>838</v>
      </c>
      <c r="B124" s="22">
        <v>0.3533101851851852</v>
      </c>
      <c r="C124" s="22"/>
    </row>
    <row r="125" spans="1:3" x14ac:dyDescent="0.2">
      <c r="A125" s="11" t="s">
        <v>839</v>
      </c>
      <c r="B125" s="22">
        <v>0.34814814814814815</v>
      </c>
      <c r="C125" s="22"/>
    </row>
    <row r="126" spans="1:3" x14ac:dyDescent="0.2">
      <c r="A126" s="11" t="s">
        <v>840</v>
      </c>
      <c r="B126" s="22">
        <v>0.36458333333333331</v>
      </c>
      <c r="C126" s="22"/>
    </row>
    <row r="127" spans="1:3" x14ac:dyDescent="0.2">
      <c r="A127" s="11" t="s">
        <v>841</v>
      </c>
      <c r="B127" s="22">
        <v>0.29871527777777779</v>
      </c>
      <c r="C127" s="22"/>
    </row>
    <row r="128" spans="1:3" x14ac:dyDescent="0.2">
      <c r="A128" s="11" t="s">
        <v>842</v>
      </c>
      <c r="B128" s="22">
        <v>0.36868055555555551</v>
      </c>
      <c r="C128" s="22"/>
    </row>
    <row r="129" spans="1:3" x14ac:dyDescent="0.2">
      <c r="A129" s="11" t="s">
        <v>843</v>
      </c>
      <c r="B129" s="22">
        <v>0.33724537037037039</v>
      </c>
      <c r="C129" s="22"/>
    </row>
    <row r="130" spans="1:3" x14ac:dyDescent="0.2">
      <c r="A130" s="11" t="s">
        <v>844</v>
      </c>
      <c r="B130" s="22">
        <v>0.4057175925925926</v>
      </c>
      <c r="C130" s="22"/>
    </row>
    <row r="131" spans="1:3" x14ac:dyDescent="0.2">
      <c r="A131" s="11" t="s">
        <v>845</v>
      </c>
      <c r="B131" s="22">
        <v>0.38974537037037038</v>
      </c>
      <c r="C131" s="22"/>
    </row>
    <row r="132" spans="1:3" x14ac:dyDescent="0.2">
      <c r="A132" s="11" t="s">
        <v>846</v>
      </c>
      <c r="B132" s="22">
        <v>0.38067129629629631</v>
      </c>
      <c r="C132" s="22"/>
    </row>
    <row r="133" spans="1:3" x14ac:dyDescent="0.2">
      <c r="A133" s="11" t="s">
        <v>847</v>
      </c>
      <c r="B133" s="22">
        <v>0.34265046296296298</v>
      </c>
      <c r="C133" s="22"/>
    </row>
    <row r="134" spans="1:3" x14ac:dyDescent="0.2">
      <c r="A134" s="11" t="s">
        <v>848</v>
      </c>
      <c r="B134" s="22">
        <v>0.31894675925925925</v>
      </c>
      <c r="C134" s="22"/>
    </row>
    <row r="135" spans="1:3" x14ac:dyDescent="0.2">
      <c r="A135" s="11" t="s">
        <v>849</v>
      </c>
      <c r="B135" s="22">
        <v>0.31451388888888893</v>
      </c>
      <c r="C135" s="22"/>
    </row>
    <row r="136" spans="1:3" x14ac:dyDescent="0.2">
      <c r="A136" s="11" t="s">
        <v>850</v>
      </c>
      <c r="B136" s="22">
        <v>0.38427083333333334</v>
      </c>
      <c r="C136" s="22"/>
    </row>
    <row r="137" spans="1:3" x14ac:dyDescent="0.2">
      <c r="A137" s="11" t="s">
        <v>851</v>
      </c>
      <c r="B137" s="22">
        <v>0.40431712962962968</v>
      </c>
      <c r="C137" s="22"/>
    </row>
    <row r="138" spans="1:3" x14ac:dyDescent="0.2">
      <c r="A138" s="11" t="s">
        <v>852</v>
      </c>
      <c r="B138" s="22">
        <v>0.37854166666666672</v>
      </c>
      <c r="C138" s="22"/>
    </row>
    <row r="139" spans="1:3" x14ac:dyDescent="0.2">
      <c r="A139" s="11" t="s">
        <v>853</v>
      </c>
      <c r="B139" s="22">
        <v>0.3072685185185185</v>
      </c>
      <c r="C139" s="22"/>
    </row>
    <row r="140" spans="1:3" x14ac:dyDescent="0.2">
      <c r="A140" s="11" t="s">
        <v>854</v>
      </c>
      <c r="B140" s="22">
        <v>0.39118055555555559</v>
      </c>
      <c r="C140" s="22"/>
    </row>
    <row r="141" spans="1:3" x14ac:dyDescent="0.2">
      <c r="A141" s="11" t="s">
        <v>855</v>
      </c>
      <c r="B141" s="22">
        <v>0.29405092592592591</v>
      </c>
      <c r="C141" s="22"/>
    </row>
    <row r="142" spans="1:3" x14ac:dyDescent="0.2">
      <c r="A142" s="11" t="s">
        <v>856</v>
      </c>
      <c r="B142" s="22">
        <v>0.32663194444444443</v>
      </c>
      <c r="C142" s="22"/>
    </row>
    <row r="143" spans="1:3" x14ac:dyDescent="0.2">
      <c r="A143" s="11" t="s">
        <v>857</v>
      </c>
      <c r="B143" s="22">
        <v>0.31094907407407407</v>
      </c>
      <c r="C143" s="22"/>
    </row>
    <row r="144" spans="1:3" x14ac:dyDescent="0.2">
      <c r="A144" s="11" t="s">
        <v>858</v>
      </c>
      <c r="B144" s="22">
        <v>0.3894097222222222</v>
      </c>
      <c r="C144" s="22"/>
    </row>
    <row r="145" spans="1:3" x14ac:dyDescent="0.2">
      <c r="A145" s="11" t="s">
        <v>859</v>
      </c>
      <c r="B145" s="22">
        <v>0.40881944444444446</v>
      </c>
      <c r="C145" s="22"/>
    </row>
    <row r="146" spans="1:3" x14ac:dyDescent="0.2">
      <c r="A146" s="11" t="s">
        <v>860</v>
      </c>
      <c r="B146" s="22">
        <v>0.35074074074074074</v>
      </c>
      <c r="C146" s="22"/>
    </row>
    <row r="147" spans="1:3" x14ac:dyDescent="0.2">
      <c r="A147" s="11" t="s">
        <v>861</v>
      </c>
      <c r="B147" s="22">
        <v>0.40769675925925924</v>
      </c>
      <c r="C147" s="22"/>
    </row>
    <row r="148" spans="1:3" x14ac:dyDescent="0.2">
      <c r="A148" s="11" t="s">
        <v>862</v>
      </c>
      <c r="B148" s="22">
        <v>0.41224537037037035</v>
      </c>
      <c r="C148" s="22"/>
    </row>
    <row r="149" spans="1:3" x14ac:dyDescent="0.2">
      <c r="A149" s="11" t="s">
        <v>863</v>
      </c>
      <c r="B149" s="22">
        <v>0.35282407407407407</v>
      </c>
      <c r="C149" s="22"/>
    </row>
    <row r="150" spans="1:3" x14ac:dyDescent="0.2">
      <c r="A150" s="11" t="s">
        <v>864</v>
      </c>
      <c r="B150" s="22">
        <v>0.38568287037037036</v>
      </c>
      <c r="C150" s="22"/>
    </row>
    <row r="151" spans="1:3" x14ac:dyDescent="0.2">
      <c r="A151" s="11" t="s">
        <v>865</v>
      </c>
      <c r="B151" s="22">
        <v>0.31581018518518517</v>
      </c>
      <c r="C151" s="22"/>
    </row>
    <row r="152" spans="1:3" x14ac:dyDescent="0.2">
      <c r="A152" s="11" t="s">
        <v>866</v>
      </c>
      <c r="B152" s="22">
        <v>0.29938657407407404</v>
      </c>
      <c r="C152" s="22"/>
    </row>
    <row r="153" spans="1:3" x14ac:dyDescent="0.2">
      <c r="A153" s="11" t="s">
        <v>867</v>
      </c>
      <c r="B153" s="22">
        <v>0.3440509259259259</v>
      </c>
      <c r="C153" s="22"/>
    </row>
    <row r="154" spans="1:3" x14ac:dyDescent="0.2">
      <c r="A154" s="11" t="s">
        <v>868</v>
      </c>
      <c r="B154" s="22">
        <v>0.36577546296296298</v>
      </c>
      <c r="C154" s="22"/>
    </row>
    <row r="155" spans="1:3" x14ac:dyDescent="0.2">
      <c r="A155" s="11" t="s">
        <v>869</v>
      </c>
      <c r="B155" s="22">
        <v>0.41445601851851849</v>
      </c>
      <c r="C155" s="22"/>
    </row>
    <row r="156" spans="1:3" x14ac:dyDescent="0.2">
      <c r="A156" s="11" t="s">
        <v>870</v>
      </c>
      <c r="B156" s="22">
        <v>0.30997685185185186</v>
      </c>
      <c r="C156" s="22"/>
    </row>
    <row r="157" spans="1:3" x14ac:dyDescent="0.2">
      <c r="A157" s="11" t="s">
        <v>871</v>
      </c>
      <c r="B157" s="22">
        <v>0.39019675925925923</v>
      </c>
      <c r="C157" s="22"/>
    </row>
    <row r="158" spans="1:3" x14ac:dyDescent="0.2">
      <c r="A158" s="11" t="s">
        <v>872</v>
      </c>
      <c r="B158" s="22">
        <v>0.36256944444444444</v>
      </c>
      <c r="C158" s="22"/>
    </row>
    <row r="159" spans="1:3" x14ac:dyDescent="0.2">
      <c r="A159" s="11" t="s">
        <v>873</v>
      </c>
      <c r="B159" s="22">
        <v>0.31327546296296299</v>
      </c>
      <c r="C159" s="22"/>
    </row>
    <row r="160" spans="1:3" x14ac:dyDescent="0.2">
      <c r="A160" s="11" t="s">
        <v>874</v>
      </c>
      <c r="B160" s="22">
        <v>0.32398148148148148</v>
      </c>
      <c r="C160" s="22"/>
    </row>
    <row r="161" spans="1:3" x14ac:dyDescent="0.2">
      <c r="A161" s="11" t="s">
        <v>875</v>
      </c>
      <c r="B161" s="22">
        <v>0.39261574074074074</v>
      </c>
      <c r="C161" s="22"/>
    </row>
    <row r="162" spans="1:3" x14ac:dyDescent="0.2">
      <c r="A162" s="11" t="s">
        <v>876</v>
      </c>
      <c r="B162" s="22">
        <v>0.38079861111111107</v>
      </c>
      <c r="C162" s="22"/>
    </row>
    <row r="163" spans="1:3" x14ac:dyDescent="0.2">
      <c r="A163" s="11" t="s">
        <v>877</v>
      </c>
      <c r="B163" s="22">
        <v>0.29908564814814814</v>
      </c>
      <c r="C163" s="22"/>
    </row>
    <row r="164" spans="1:3" x14ac:dyDescent="0.2">
      <c r="A164" s="11" t="s">
        <v>878</v>
      </c>
      <c r="B164" s="22">
        <v>0.3238773148148148</v>
      </c>
      <c r="C164" s="22"/>
    </row>
    <row r="165" spans="1:3" x14ac:dyDescent="0.2">
      <c r="A165" s="11" t="s">
        <v>879</v>
      </c>
      <c r="B165" s="22">
        <v>0.41663194444444446</v>
      </c>
      <c r="C165" s="22"/>
    </row>
    <row r="166" spans="1:3" x14ac:dyDescent="0.2">
      <c r="A166" s="11" t="s">
        <v>880</v>
      </c>
      <c r="B166" s="22">
        <v>0.33236111111111111</v>
      </c>
      <c r="C166" s="22"/>
    </row>
    <row r="167" spans="1:3" x14ac:dyDescent="0.2">
      <c r="A167" s="11" t="s">
        <v>881</v>
      </c>
      <c r="B167" s="22">
        <v>0.39265046296296297</v>
      </c>
      <c r="C167" s="22"/>
    </row>
    <row r="168" spans="1:3" x14ac:dyDescent="0.2">
      <c r="A168" s="11" t="s">
        <v>882</v>
      </c>
      <c r="B168" s="22">
        <v>0.38209490740740742</v>
      </c>
      <c r="C168" s="22"/>
    </row>
    <row r="169" spans="1:3" x14ac:dyDescent="0.2">
      <c r="A169" s="11" t="s">
        <v>883</v>
      </c>
      <c r="B169" s="22">
        <v>0.34284722222222225</v>
      </c>
      <c r="C169" s="22"/>
    </row>
    <row r="170" spans="1:3" x14ac:dyDescent="0.2">
      <c r="A170" s="11" t="s">
        <v>884</v>
      </c>
      <c r="B170" s="22">
        <v>0.30662037037037038</v>
      </c>
      <c r="C170" s="22"/>
    </row>
    <row r="171" spans="1:3" x14ac:dyDescent="0.2">
      <c r="A171" s="11" t="s">
        <v>885</v>
      </c>
      <c r="B171" s="22">
        <v>0.318275462962963</v>
      </c>
      <c r="C171" s="22"/>
    </row>
    <row r="172" spans="1:3" x14ac:dyDescent="0.2">
      <c r="A172" s="11" t="s">
        <v>886</v>
      </c>
      <c r="B172" s="22">
        <v>0.40076388888888892</v>
      </c>
      <c r="C172" s="22"/>
    </row>
    <row r="173" spans="1:3" x14ac:dyDescent="0.2">
      <c r="A173" s="11" t="s">
        <v>887</v>
      </c>
      <c r="B173" s="22">
        <v>0.31774305555555554</v>
      </c>
      <c r="C173" s="22"/>
    </row>
    <row r="174" spans="1:3" x14ac:dyDescent="0.2">
      <c r="A174" s="11" t="s">
        <v>888</v>
      </c>
      <c r="B174" s="22">
        <v>0.35784722222222221</v>
      </c>
      <c r="C174" s="22"/>
    </row>
    <row r="175" spans="1:3" x14ac:dyDescent="0.2">
      <c r="A175" s="11" t="s">
        <v>889</v>
      </c>
      <c r="B175" s="22">
        <v>0.40335648148148145</v>
      </c>
      <c r="C175" s="22"/>
    </row>
    <row r="176" spans="1:3" x14ac:dyDescent="0.2">
      <c r="A176" s="11" t="s">
        <v>890</v>
      </c>
      <c r="B176" s="22">
        <v>0.29818287037037033</v>
      </c>
      <c r="C176" s="22"/>
    </row>
    <row r="177" spans="1:3" x14ac:dyDescent="0.2">
      <c r="A177" s="11" t="s">
        <v>891</v>
      </c>
      <c r="B177" s="22">
        <v>0.35702546296296295</v>
      </c>
      <c r="C177" s="22"/>
    </row>
    <row r="178" spans="1:3" x14ac:dyDescent="0.2">
      <c r="A178" s="11" t="s">
        <v>892</v>
      </c>
      <c r="B178" s="22">
        <v>0.3503472222222222</v>
      </c>
      <c r="C178" s="22"/>
    </row>
    <row r="179" spans="1:3" x14ac:dyDescent="0.2">
      <c r="A179" s="11" t="s">
        <v>893</v>
      </c>
      <c r="B179" s="22">
        <v>0.36790509259259258</v>
      </c>
      <c r="C179" s="22"/>
    </row>
    <row r="180" spans="1:3" x14ac:dyDescent="0.2">
      <c r="A180" s="11" t="s">
        <v>894</v>
      </c>
      <c r="B180" s="22">
        <v>0.30461805555555554</v>
      </c>
      <c r="C180" s="22"/>
    </row>
    <row r="181" spans="1:3" x14ac:dyDescent="0.2">
      <c r="A181" s="11" t="s">
        <v>895</v>
      </c>
      <c r="B181" s="22">
        <v>0.40412037037037035</v>
      </c>
      <c r="C181" s="22"/>
    </row>
    <row r="182" spans="1:3" x14ac:dyDescent="0.2">
      <c r="A182" s="11" t="s">
        <v>896</v>
      </c>
      <c r="B182" s="22">
        <v>0.35724537037037035</v>
      </c>
      <c r="C182" s="22"/>
    </row>
    <row r="183" spans="1:3" x14ac:dyDescent="0.2">
      <c r="A183" s="11" t="s">
        <v>897</v>
      </c>
      <c r="B183" s="22">
        <v>0.31790509259259259</v>
      </c>
      <c r="C183" s="22"/>
    </row>
    <row r="184" spans="1:3" x14ac:dyDescent="0.2">
      <c r="A184" s="11" t="s">
        <v>898</v>
      </c>
      <c r="B184" s="22">
        <v>0.34456018518518516</v>
      </c>
      <c r="C184" s="22"/>
    </row>
    <row r="185" spans="1:3" x14ac:dyDescent="0.2">
      <c r="A185" s="11" t="s">
        <v>899</v>
      </c>
      <c r="B185" s="22">
        <v>0.39354166666666668</v>
      </c>
      <c r="C185" s="22"/>
    </row>
    <row r="186" spans="1:3" x14ac:dyDescent="0.2">
      <c r="A186" s="11" t="s">
        <v>900</v>
      </c>
      <c r="B186" s="22">
        <v>0.36949074074074079</v>
      </c>
      <c r="C186" s="22"/>
    </row>
    <row r="187" spans="1:3" x14ac:dyDescent="0.2">
      <c r="A187" s="11" t="s">
        <v>901</v>
      </c>
      <c r="B187" s="22">
        <v>0.30774305555555553</v>
      </c>
      <c r="C187" s="22"/>
    </row>
    <row r="188" spans="1:3" x14ac:dyDescent="0.2">
      <c r="A188" s="11" t="s">
        <v>902</v>
      </c>
      <c r="B188" s="22">
        <v>0.40250000000000002</v>
      </c>
      <c r="C188" s="22"/>
    </row>
    <row r="189" spans="1:3" x14ac:dyDescent="0.2">
      <c r="A189" s="11" t="s">
        <v>903</v>
      </c>
      <c r="B189" s="22">
        <v>0.32079861111111113</v>
      </c>
      <c r="C189" s="22"/>
    </row>
    <row r="190" spans="1:3" x14ac:dyDescent="0.2">
      <c r="A190" s="11" t="s">
        <v>904</v>
      </c>
      <c r="B190" s="22">
        <v>0.29484953703703703</v>
      </c>
      <c r="C190" s="22"/>
    </row>
    <row r="191" spans="1:3" x14ac:dyDescent="0.2">
      <c r="A191" s="11" t="s">
        <v>905</v>
      </c>
      <c r="B191" s="22">
        <v>0.35320601851851857</v>
      </c>
      <c r="C191" s="22"/>
    </row>
    <row r="192" spans="1:3" x14ac:dyDescent="0.2">
      <c r="A192" s="11" t="s">
        <v>906</v>
      </c>
      <c r="B192" s="22">
        <v>0.33201388888888889</v>
      </c>
      <c r="C192" s="22"/>
    </row>
    <row r="193" spans="1:3" x14ac:dyDescent="0.2">
      <c r="A193" s="11" t="s">
        <v>907</v>
      </c>
      <c r="B193" s="22">
        <v>0.30357638888888888</v>
      </c>
      <c r="C193" s="22"/>
    </row>
    <row r="194" spans="1:3" x14ac:dyDescent="0.2">
      <c r="A194" s="11" t="s">
        <v>908</v>
      </c>
      <c r="B194" s="22">
        <v>0.35939814814814813</v>
      </c>
      <c r="C194" s="22"/>
    </row>
    <row r="195" spans="1:3" x14ac:dyDescent="0.2">
      <c r="A195" s="11" t="s">
        <v>909</v>
      </c>
      <c r="B195" s="22">
        <v>0.33021990740740742</v>
      </c>
      <c r="C195" s="22"/>
    </row>
    <row r="196" spans="1:3" x14ac:dyDescent="0.2">
      <c r="A196" s="11" t="s">
        <v>910</v>
      </c>
      <c r="B196" s="22">
        <v>0.39097222222222222</v>
      </c>
      <c r="C196" s="22"/>
    </row>
    <row r="197" spans="1:3" x14ac:dyDescent="0.2">
      <c r="A197" s="11" t="s">
        <v>911</v>
      </c>
      <c r="B197" s="22">
        <v>0.37657407407407412</v>
      </c>
      <c r="C197" s="22"/>
    </row>
    <row r="198" spans="1:3" x14ac:dyDescent="0.2">
      <c r="A198" s="11" t="s">
        <v>912</v>
      </c>
      <c r="B198" s="22">
        <v>0.3775810185185185</v>
      </c>
      <c r="C198" s="22"/>
    </row>
    <row r="199" spans="1:3" x14ac:dyDescent="0.2">
      <c r="A199" s="11" t="s">
        <v>913</v>
      </c>
      <c r="B199" s="22">
        <v>0.34855324074074073</v>
      </c>
      <c r="C199" s="22"/>
    </row>
    <row r="200" spans="1:3" x14ac:dyDescent="0.2">
      <c r="A200" s="11" t="s">
        <v>914</v>
      </c>
      <c r="B200" s="22">
        <v>0.37708333333333338</v>
      </c>
      <c r="C200" s="22"/>
    </row>
    <row r="201" spans="1:3" x14ac:dyDescent="0.2">
      <c r="A201" s="11" t="s">
        <v>915</v>
      </c>
      <c r="B201" s="22">
        <v>0.38557870370370373</v>
      </c>
      <c r="C201" s="22"/>
    </row>
    <row r="202" spans="1:3" x14ac:dyDescent="0.2">
      <c r="A202" s="11" t="s">
        <v>916</v>
      </c>
      <c r="B202" s="22">
        <v>0.36640046296296297</v>
      </c>
      <c r="C202" s="22"/>
    </row>
    <row r="203" spans="1:3" x14ac:dyDescent="0.2">
      <c r="A203" s="11" t="s">
        <v>917</v>
      </c>
      <c r="B203" s="22">
        <v>0.40976851851851853</v>
      </c>
      <c r="C203" s="22"/>
    </row>
    <row r="204" spans="1:3" x14ac:dyDescent="0.2">
      <c r="A204" s="11" t="s">
        <v>918</v>
      </c>
      <c r="B204" s="22">
        <v>0.39567129629629627</v>
      </c>
      <c r="C204" s="22"/>
    </row>
    <row r="205" spans="1:3" x14ac:dyDescent="0.2">
      <c r="A205" s="11" t="s">
        <v>919</v>
      </c>
      <c r="B205" s="22">
        <v>0.38165509259259256</v>
      </c>
      <c r="C205" s="22"/>
    </row>
    <row r="206" spans="1:3" x14ac:dyDescent="0.2">
      <c r="A206" s="11" t="s">
        <v>920</v>
      </c>
      <c r="B206" s="22">
        <v>0.36240740740740746</v>
      </c>
      <c r="C206" s="22"/>
    </row>
    <row r="207" spans="1:3" x14ac:dyDescent="0.2">
      <c r="A207" s="11" t="s">
        <v>921</v>
      </c>
      <c r="B207" s="22">
        <v>0.30943287037037037</v>
      </c>
      <c r="C207" s="22"/>
    </row>
    <row r="208" spans="1:3" x14ac:dyDescent="0.2">
      <c r="A208" s="11" t="s">
        <v>922</v>
      </c>
      <c r="B208" s="22">
        <v>0.40895833333333331</v>
      </c>
      <c r="C208" s="22"/>
    </row>
    <row r="209" spans="1:3" x14ac:dyDescent="0.2">
      <c r="A209" s="11" t="s">
        <v>923</v>
      </c>
      <c r="B209" s="22">
        <v>0.30834490740740744</v>
      </c>
      <c r="C209" s="22"/>
    </row>
    <row r="210" spans="1:3" x14ac:dyDescent="0.2">
      <c r="A210" s="11" t="s">
        <v>924</v>
      </c>
      <c r="B210" s="22">
        <v>0.32930555555555557</v>
      </c>
      <c r="C210" s="22"/>
    </row>
    <row r="211" spans="1:3" x14ac:dyDescent="0.2">
      <c r="A211" s="11" t="s">
        <v>925</v>
      </c>
      <c r="B211" s="22">
        <v>0.37976851851851851</v>
      </c>
      <c r="C211" s="22"/>
    </row>
    <row r="212" spans="1:3" x14ac:dyDescent="0.2">
      <c r="A212" s="11" t="s">
        <v>926</v>
      </c>
      <c r="B212" s="22">
        <v>0.32314814814814813</v>
      </c>
      <c r="C212" s="22"/>
    </row>
    <row r="213" spans="1:3" x14ac:dyDescent="0.2">
      <c r="A213" s="11" t="s">
        <v>927</v>
      </c>
      <c r="B213" s="22">
        <v>0.31284722222222222</v>
      </c>
      <c r="C213" s="22"/>
    </row>
    <row r="214" spans="1:3" x14ac:dyDescent="0.2">
      <c r="A214" s="11" t="s">
        <v>928</v>
      </c>
      <c r="B214" s="22">
        <v>0.29223379629629631</v>
      </c>
      <c r="C214" s="22"/>
    </row>
    <row r="215" spans="1:3" x14ac:dyDescent="0.2">
      <c r="A215" s="11" t="s">
        <v>929</v>
      </c>
      <c r="B215" s="22">
        <v>0.32756944444444441</v>
      </c>
      <c r="C215" s="22"/>
    </row>
    <row r="216" spans="1:3" x14ac:dyDescent="0.2">
      <c r="A216" s="11" t="s">
        <v>930</v>
      </c>
      <c r="B216" s="22">
        <v>0.34682870370370367</v>
      </c>
      <c r="C216" s="22"/>
    </row>
    <row r="217" spans="1:3" x14ac:dyDescent="0.2">
      <c r="A217" s="11" t="s">
        <v>931</v>
      </c>
      <c r="B217" s="22">
        <v>0.2986226851851852</v>
      </c>
      <c r="C217" s="22"/>
    </row>
    <row r="218" spans="1:3" x14ac:dyDescent="0.2">
      <c r="A218" s="11" t="s">
        <v>932</v>
      </c>
      <c r="B218" s="22">
        <v>0.35090277777777779</v>
      </c>
      <c r="C218" s="22"/>
    </row>
    <row r="219" spans="1:3" x14ac:dyDescent="0.2">
      <c r="A219" s="11" t="s">
        <v>933</v>
      </c>
      <c r="B219" s="22">
        <v>0.39656249999999998</v>
      </c>
      <c r="C219" s="22"/>
    </row>
    <row r="220" spans="1:3" x14ac:dyDescent="0.2">
      <c r="A220" s="11" t="s">
        <v>934</v>
      </c>
      <c r="B220" s="22">
        <v>0.38708333333333328</v>
      </c>
      <c r="C220" s="22"/>
    </row>
    <row r="221" spans="1:3" x14ac:dyDescent="0.2">
      <c r="A221" s="11" t="s">
        <v>935</v>
      </c>
      <c r="B221" s="22">
        <v>0.39216435185185183</v>
      </c>
      <c r="C221" s="22"/>
    </row>
    <row r="222" spans="1:3" x14ac:dyDescent="0.2">
      <c r="A222" s="11" t="s">
        <v>936</v>
      </c>
      <c r="B222" s="22">
        <v>0.40216435185185184</v>
      </c>
      <c r="C222" s="22"/>
    </row>
    <row r="223" spans="1:3" x14ac:dyDescent="0.2">
      <c r="A223" s="11" t="s">
        <v>937</v>
      </c>
      <c r="B223" s="22">
        <v>0.3475462962962963</v>
      </c>
      <c r="C223" s="22"/>
    </row>
    <row r="224" spans="1:3" x14ac:dyDescent="0.2">
      <c r="A224" s="11" t="s">
        <v>938</v>
      </c>
      <c r="B224" s="22">
        <v>0.32505787037037037</v>
      </c>
      <c r="C224" s="22"/>
    </row>
    <row r="225" spans="1:3" x14ac:dyDescent="0.2">
      <c r="A225" s="11" t="s">
        <v>939</v>
      </c>
      <c r="B225" s="22">
        <v>0.3213078703703704</v>
      </c>
      <c r="C225" s="22"/>
    </row>
    <row r="226" spans="1:3" x14ac:dyDescent="0.2">
      <c r="A226" s="11" t="s">
        <v>940</v>
      </c>
      <c r="B226" s="22">
        <v>0.37936342592592592</v>
      </c>
      <c r="C226" s="22"/>
    </row>
    <row r="227" spans="1:3" x14ac:dyDescent="0.2">
      <c r="A227" s="11" t="s">
        <v>941</v>
      </c>
      <c r="B227" s="22">
        <v>0.39825231481481477</v>
      </c>
      <c r="C227" s="22"/>
    </row>
    <row r="228" spans="1:3" x14ac:dyDescent="0.2">
      <c r="A228" s="11" t="s">
        <v>942</v>
      </c>
      <c r="B228" s="22">
        <v>0.41343749999999996</v>
      </c>
      <c r="C228" s="22"/>
    </row>
    <row r="229" spans="1:3" x14ac:dyDescent="0.2">
      <c r="A229" s="11" t="s">
        <v>943</v>
      </c>
      <c r="B229" s="22">
        <v>0.39986111111111106</v>
      </c>
      <c r="C229" s="22"/>
    </row>
    <row r="230" spans="1:3" x14ac:dyDescent="0.2">
      <c r="A230" s="11" t="s">
        <v>944</v>
      </c>
      <c r="B230" s="22">
        <v>0.33049768518518519</v>
      </c>
      <c r="C230" s="22"/>
    </row>
    <row r="231" spans="1:3" x14ac:dyDescent="0.2">
      <c r="A231" s="11" t="s">
        <v>945</v>
      </c>
      <c r="B231" s="22">
        <v>0.35018518518518515</v>
      </c>
      <c r="C231" s="22"/>
    </row>
    <row r="232" spans="1:3" x14ac:dyDescent="0.2">
      <c r="A232" s="11" t="s">
        <v>946</v>
      </c>
      <c r="B232" s="22">
        <v>0.4021527777777778</v>
      </c>
      <c r="C232" s="22"/>
    </row>
    <row r="233" spans="1:3" x14ac:dyDescent="0.2">
      <c r="A233" s="11" t="s">
        <v>947</v>
      </c>
      <c r="B233" s="22">
        <v>0.38873842592592595</v>
      </c>
      <c r="C233" s="22"/>
    </row>
    <row r="234" spans="1:3" x14ac:dyDescent="0.2">
      <c r="A234" s="11" t="s">
        <v>948</v>
      </c>
      <c r="B234" s="22">
        <v>0.36120370370370369</v>
      </c>
      <c r="C234" s="22"/>
    </row>
    <row r="235" spans="1:3" x14ac:dyDescent="0.2">
      <c r="A235" s="11" t="s">
        <v>949</v>
      </c>
      <c r="B235" s="22">
        <v>0.31765046296296295</v>
      </c>
      <c r="C235" s="22"/>
    </row>
    <row r="236" spans="1:3" x14ac:dyDescent="0.2">
      <c r="A236" s="11" t="s">
        <v>950</v>
      </c>
      <c r="B236" s="22">
        <v>0.30759259259259258</v>
      </c>
      <c r="C236" s="22"/>
    </row>
    <row r="237" spans="1:3" x14ac:dyDescent="0.2">
      <c r="A237" s="11" t="s">
        <v>951</v>
      </c>
      <c r="B237" s="22">
        <v>0.31206018518518519</v>
      </c>
      <c r="C237" s="22"/>
    </row>
    <row r="238" spans="1:3" x14ac:dyDescent="0.2">
      <c r="A238" s="11" t="s">
        <v>952</v>
      </c>
      <c r="B238" s="22">
        <v>0.31435185185185183</v>
      </c>
      <c r="C238" s="22"/>
    </row>
    <row r="239" spans="1:3" x14ac:dyDescent="0.2">
      <c r="A239" s="11" t="s">
        <v>953</v>
      </c>
      <c r="B239" s="22">
        <v>0.33740740740740738</v>
      </c>
      <c r="C239" s="22"/>
    </row>
    <row r="240" spans="1:3" x14ac:dyDescent="0.2">
      <c r="A240" s="11" t="s">
        <v>954</v>
      </c>
      <c r="B240" s="22">
        <v>0.29447916666666668</v>
      </c>
      <c r="C240" s="22"/>
    </row>
    <row r="241" spans="1:3" x14ac:dyDescent="0.2">
      <c r="A241" s="11" t="s">
        <v>955</v>
      </c>
      <c r="B241" s="22">
        <v>0.31706018518518519</v>
      </c>
      <c r="C241" s="22"/>
    </row>
    <row r="242" spans="1:3" x14ac:dyDescent="0.2">
      <c r="A242" s="11" t="s">
        <v>956</v>
      </c>
      <c r="B242" s="22">
        <v>0.3712847222222222</v>
      </c>
      <c r="C242" s="22"/>
    </row>
    <row r="243" spans="1:3" x14ac:dyDescent="0.2">
      <c r="A243" s="11" t="s">
        <v>957</v>
      </c>
      <c r="B243" s="22">
        <v>0.41041666666666665</v>
      </c>
      <c r="C243" s="22"/>
    </row>
    <row r="244" spans="1:3" x14ac:dyDescent="0.2">
      <c r="A244" s="11" t="s">
        <v>958</v>
      </c>
      <c r="B244" s="22">
        <v>0.35296296296296298</v>
      </c>
      <c r="C244" s="22"/>
    </row>
    <row r="245" spans="1:3" x14ac:dyDescent="0.2">
      <c r="A245" s="11" t="s">
        <v>959</v>
      </c>
      <c r="B245" s="22">
        <v>0.36173611111111109</v>
      </c>
      <c r="C245" s="22"/>
    </row>
    <row r="246" spans="1:3" x14ac:dyDescent="0.2">
      <c r="A246" s="11" t="s">
        <v>960</v>
      </c>
      <c r="B246" s="22">
        <v>0.36503472222222227</v>
      </c>
      <c r="C246" s="22"/>
    </row>
    <row r="247" spans="1:3" x14ac:dyDescent="0.2">
      <c r="A247" s="11" t="s">
        <v>961</v>
      </c>
      <c r="B247" s="22">
        <v>0.30818287037037034</v>
      </c>
      <c r="C247" s="22"/>
    </row>
    <row r="248" spans="1:3" x14ac:dyDescent="0.2">
      <c r="A248" s="11" t="s">
        <v>962</v>
      </c>
      <c r="B248" s="22">
        <v>0.41472222222222221</v>
      </c>
      <c r="C248" s="22"/>
    </row>
    <row r="249" spans="1:3" x14ac:dyDescent="0.2">
      <c r="A249" s="11" t="s">
        <v>963</v>
      </c>
      <c r="B249" s="22">
        <v>0.40568287037037037</v>
      </c>
      <c r="C249" s="22"/>
    </row>
    <row r="250" spans="1:3" x14ac:dyDescent="0.2">
      <c r="A250" s="11" t="s">
        <v>964</v>
      </c>
      <c r="B250" s="22">
        <v>0.33452546296296298</v>
      </c>
      <c r="C250" s="22"/>
    </row>
    <row r="251" spans="1:3" x14ac:dyDescent="0.2">
      <c r="A251" s="11" t="s">
        <v>965</v>
      </c>
      <c r="B251" s="22">
        <v>0.36702546296296296</v>
      </c>
      <c r="C251" s="22"/>
    </row>
    <row r="252" spans="1:3" x14ac:dyDescent="0.2">
      <c r="A252" s="11" t="s">
        <v>966</v>
      </c>
      <c r="B252" s="22">
        <v>0.3309259259259259</v>
      </c>
      <c r="C252" s="22"/>
    </row>
    <row r="253" spans="1:3" x14ac:dyDescent="0.2">
      <c r="A253" s="11" t="s">
        <v>967</v>
      </c>
      <c r="B253" s="22">
        <v>0.35150462962962964</v>
      </c>
      <c r="C253" s="22"/>
    </row>
    <row r="254" spans="1:3" x14ac:dyDescent="0.2">
      <c r="A254" s="11" t="s">
        <v>968</v>
      </c>
      <c r="B254" s="22">
        <v>0.37435185185185182</v>
      </c>
      <c r="C254" s="22"/>
    </row>
    <row r="255" spans="1:3" x14ac:dyDescent="0.2">
      <c r="A255" s="11" t="s">
        <v>969</v>
      </c>
      <c r="B255" s="22">
        <v>0.32965277777777779</v>
      </c>
      <c r="C255" s="22"/>
    </row>
    <row r="256" spans="1:3" x14ac:dyDescent="0.2">
      <c r="A256" s="11" t="s">
        <v>970</v>
      </c>
      <c r="B256" s="22">
        <v>0.3498263888888889</v>
      </c>
      <c r="C256" s="22"/>
    </row>
    <row r="257" spans="1:3" x14ac:dyDescent="0.2">
      <c r="A257" s="11" t="s">
        <v>971</v>
      </c>
      <c r="B257" s="22">
        <v>0.30930555555555556</v>
      </c>
      <c r="C257" s="22"/>
    </row>
    <row r="258" spans="1:3" x14ac:dyDescent="0.2">
      <c r="A258" s="11" t="s">
        <v>972</v>
      </c>
      <c r="B258" s="22">
        <v>0.33020833333333333</v>
      </c>
      <c r="C258" s="22"/>
    </row>
    <row r="259" spans="1:3" x14ac:dyDescent="0.2">
      <c r="A259" s="11" t="s">
        <v>973</v>
      </c>
      <c r="B259" s="22">
        <v>0.31114583333333334</v>
      </c>
      <c r="C259" s="22"/>
    </row>
    <row r="260" spans="1:3" x14ac:dyDescent="0.2">
      <c r="A260" s="11" t="s">
        <v>974</v>
      </c>
      <c r="B260" s="22">
        <v>0.40564814814814815</v>
      </c>
      <c r="C260" s="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55"/>
  <sheetViews>
    <sheetView workbookViewId="0">
      <selection activeCell="K8" sqref="K8"/>
    </sheetView>
  </sheetViews>
  <sheetFormatPr defaultRowHeight="12" x14ac:dyDescent="0.2"/>
  <cols>
    <col min="1" max="1" width="22.33203125" bestFit="1" customWidth="1"/>
    <col min="2" max="3" width="10.83203125" customWidth="1"/>
  </cols>
  <sheetData>
    <row r="1" spans="1:5" s="11" customFormat="1" x14ac:dyDescent="0.2">
      <c r="A1" s="25" t="s">
        <v>714</v>
      </c>
      <c r="B1" s="25" t="s">
        <v>1233</v>
      </c>
      <c r="C1" s="25" t="s">
        <v>1232</v>
      </c>
    </row>
    <row r="2" spans="1:5" x14ac:dyDescent="0.2">
      <c r="A2" s="18" t="s">
        <v>980</v>
      </c>
      <c r="B2" s="27">
        <v>0.21111111111111111</v>
      </c>
      <c r="C2" s="27">
        <v>0.21249999999999999</v>
      </c>
      <c r="D2" s="26"/>
    </row>
    <row r="3" spans="1:5" x14ac:dyDescent="0.2">
      <c r="A3" s="18" t="s">
        <v>981</v>
      </c>
      <c r="B3" s="27">
        <v>0.23263888888888887</v>
      </c>
      <c r="C3" s="27">
        <v>0.23333333333333331</v>
      </c>
      <c r="D3" s="26"/>
      <c r="E3" s="10" t="s">
        <v>1235</v>
      </c>
    </row>
    <row r="4" spans="1:5" x14ac:dyDescent="0.2">
      <c r="A4" s="18" t="s">
        <v>982</v>
      </c>
      <c r="B4" s="27">
        <v>0.26666666666666666</v>
      </c>
      <c r="C4" s="27">
        <v>0.26666666666666666</v>
      </c>
      <c r="D4" s="26"/>
      <c r="E4" s="10" t="s">
        <v>1236</v>
      </c>
    </row>
    <row r="5" spans="1:5" x14ac:dyDescent="0.2">
      <c r="A5" s="18" t="s">
        <v>983</v>
      </c>
      <c r="B5" s="27">
        <v>0.26944444444444443</v>
      </c>
      <c r="C5" s="27">
        <v>0.27083333333333331</v>
      </c>
      <c r="D5" s="26"/>
    </row>
    <row r="6" spans="1:5" x14ac:dyDescent="0.2">
      <c r="A6" s="18" t="s">
        <v>984</v>
      </c>
      <c r="B6" s="27">
        <v>0.17847222222222223</v>
      </c>
      <c r="C6" s="27">
        <v>0.17916666666666667</v>
      </c>
      <c r="D6" s="26"/>
    </row>
    <row r="7" spans="1:5" x14ac:dyDescent="0.2">
      <c r="A7" s="18" t="s">
        <v>985</v>
      </c>
      <c r="B7" s="27">
        <v>0.26250000000000001</v>
      </c>
      <c r="C7" s="27">
        <v>0.26250000000000001</v>
      </c>
      <c r="D7" s="26"/>
    </row>
    <row r="8" spans="1:5" x14ac:dyDescent="0.2">
      <c r="A8" s="18" t="s">
        <v>986</v>
      </c>
      <c r="B8" s="27">
        <v>0.27569444444444446</v>
      </c>
      <c r="C8" s="27">
        <v>0.27499999999999997</v>
      </c>
      <c r="D8" s="26"/>
    </row>
    <row r="9" spans="1:5" x14ac:dyDescent="0.2">
      <c r="A9" s="18" t="s">
        <v>987</v>
      </c>
      <c r="B9" s="27">
        <v>0.22916666666666666</v>
      </c>
      <c r="C9" s="27"/>
      <c r="D9" s="26"/>
    </row>
    <row r="10" spans="1:5" x14ac:dyDescent="0.2">
      <c r="A10" s="18" t="s">
        <v>988</v>
      </c>
      <c r="B10" s="27">
        <v>0.17916666666666667</v>
      </c>
      <c r="C10" s="27"/>
      <c r="D10" s="26"/>
    </row>
    <row r="11" spans="1:5" x14ac:dyDescent="0.2">
      <c r="A11" s="18" t="s">
        <v>989</v>
      </c>
      <c r="B11" s="27">
        <v>0.25069444444444444</v>
      </c>
      <c r="C11" s="27"/>
      <c r="D11" s="26"/>
    </row>
    <row r="12" spans="1:5" x14ac:dyDescent="0.2">
      <c r="A12" s="18" t="s">
        <v>990</v>
      </c>
      <c r="B12" s="27">
        <v>0.27152777777777776</v>
      </c>
      <c r="C12" s="27"/>
      <c r="D12" s="26"/>
    </row>
    <row r="13" spans="1:5" x14ac:dyDescent="0.2">
      <c r="A13" s="18" t="s">
        <v>991</v>
      </c>
      <c r="B13" s="27">
        <v>0.23958333333333334</v>
      </c>
      <c r="C13" s="27"/>
      <c r="D13" s="26"/>
    </row>
    <row r="14" spans="1:5" x14ac:dyDescent="0.2">
      <c r="A14" s="18" t="s">
        <v>992</v>
      </c>
      <c r="B14" s="27">
        <v>0.20486111111111113</v>
      </c>
      <c r="C14" s="27"/>
      <c r="D14" s="26"/>
    </row>
    <row r="15" spans="1:5" x14ac:dyDescent="0.2">
      <c r="A15" s="18" t="s">
        <v>993</v>
      </c>
      <c r="B15" s="27">
        <v>0.27013888888888887</v>
      </c>
      <c r="C15" s="27"/>
      <c r="D15" s="26"/>
    </row>
    <row r="16" spans="1:5" x14ac:dyDescent="0.2">
      <c r="A16" s="18" t="s">
        <v>994</v>
      </c>
      <c r="B16" s="27">
        <v>0.18055555555555555</v>
      </c>
      <c r="C16" s="27"/>
      <c r="D16" s="26"/>
    </row>
    <row r="17" spans="1:4" x14ac:dyDescent="0.2">
      <c r="A17" s="18" t="s">
        <v>995</v>
      </c>
      <c r="B17" s="27">
        <v>0.19791666666666666</v>
      </c>
      <c r="C17" s="27"/>
      <c r="D17" s="26"/>
    </row>
    <row r="18" spans="1:4" x14ac:dyDescent="0.2">
      <c r="A18" s="18" t="s">
        <v>996</v>
      </c>
      <c r="B18" s="27">
        <v>0.20486111111111113</v>
      </c>
      <c r="C18" s="27"/>
      <c r="D18" s="26"/>
    </row>
    <row r="19" spans="1:4" x14ac:dyDescent="0.2">
      <c r="A19" s="18" t="s">
        <v>997</v>
      </c>
      <c r="B19" s="27">
        <v>0.26944444444444443</v>
      </c>
      <c r="C19" s="27"/>
      <c r="D19" s="26"/>
    </row>
    <row r="20" spans="1:4" x14ac:dyDescent="0.2">
      <c r="A20" s="18" t="s">
        <v>998</v>
      </c>
      <c r="B20" s="27">
        <v>0.25694444444444448</v>
      </c>
      <c r="C20" s="27"/>
      <c r="D20" s="26"/>
    </row>
    <row r="21" spans="1:4" x14ac:dyDescent="0.2">
      <c r="A21" s="18" t="s">
        <v>999</v>
      </c>
      <c r="B21" s="27">
        <v>0.20069444444444443</v>
      </c>
      <c r="C21" s="27"/>
      <c r="D21" s="26"/>
    </row>
    <row r="22" spans="1:4" x14ac:dyDescent="0.2">
      <c r="A22" s="18" t="s">
        <v>1000</v>
      </c>
      <c r="B22" s="27">
        <v>0.24236111111111111</v>
      </c>
      <c r="C22" s="27"/>
      <c r="D22" s="26"/>
    </row>
    <row r="23" spans="1:4" x14ac:dyDescent="0.2">
      <c r="A23" s="18" t="s">
        <v>1001</v>
      </c>
      <c r="B23" s="27">
        <v>0.23541666666666669</v>
      </c>
      <c r="C23" s="27"/>
      <c r="D23" s="26"/>
    </row>
    <row r="24" spans="1:4" x14ac:dyDescent="0.2">
      <c r="A24" s="18" t="s">
        <v>723</v>
      </c>
      <c r="B24" s="27">
        <v>0.23472222222222219</v>
      </c>
      <c r="C24" s="27"/>
      <c r="D24" s="26"/>
    </row>
    <row r="25" spans="1:4" x14ac:dyDescent="0.2">
      <c r="A25" s="18" t="s">
        <v>1002</v>
      </c>
      <c r="B25" s="27">
        <v>0.18680555555555556</v>
      </c>
      <c r="C25" s="27"/>
      <c r="D25" s="26"/>
    </row>
    <row r="26" spans="1:4" x14ac:dyDescent="0.2">
      <c r="A26" s="18" t="s">
        <v>1003</v>
      </c>
      <c r="B26" s="27">
        <v>0.26527777777777778</v>
      </c>
      <c r="C26" s="27"/>
      <c r="D26" s="26"/>
    </row>
    <row r="27" spans="1:4" x14ac:dyDescent="0.2">
      <c r="A27" s="18" t="s">
        <v>1004</v>
      </c>
      <c r="B27" s="27">
        <v>0.27013888888888887</v>
      </c>
      <c r="C27" s="27"/>
      <c r="D27" s="26"/>
    </row>
    <row r="28" spans="1:4" x14ac:dyDescent="0.2">
      <c r="A28" s="18" t="s">
        <v>1005</v>
      </c>
      <c r="B28" s="27">
        <v>0.27708333333333335</v>
      </c>
      <c r="C28" s="27"/>
      <c r="D28" s="26"/>
    </row>
    <row r="29" spans="1:4" x14ac:dyDescent="0.2">
      <c r="A29" s="18" t="s">
        <v>1006</v>
      </c>
      <c r="B29" s="27">
        <v>0.17569444444444446</v>
      </c>
      <c r="C29" s="27"/>
      <c r="D29" s="26"/>
    </row>
    <row r="30" spans="1:4" x14ac:dyDescent="0.2">
      <c r="A30" s="18" t="s">
        <v>1007</v>
      </c>
      <c r="B30" s="27">
        <v>0.2298611111111111</v>
      </c>
      <c r="C30" s="27"/>
      <c r="D30" s="26"/>
    </row>
    <row r="31" spans="1:4" x14ac:dyDescent="0.2">
      <c r="A31" s="18" t="s">
        <v>1008</v>
      </c>
      <c r="B31" s="27">
        <v>0.28194444444444444</v>
      </c>
      <c r="C31" s="27"/>
      <c r="D31" s="26"/>
    </row>
    <row r="32" spans="1:4" x14ac:dyDescent="0.2">
      <c r="A32" s="18" t="s">
        <v>1009</v>
      </c>
      <c r="B32" s="27">
        <v>0.2076388888888889</v>
      </c>
      <c r="C32" s="27"/>
      <c r="D32" s="26"/>
    </row>
    <row r="33" spans="1:4" x14ac:dyDescent="0.2">
      <c r="A33" s="18" t="s">
        <v>1010</v>
      </c>
      <c r="B33" s="27">
        <v>0.18888888888888888</v>
      </c>
      <c r="C33" s="27"/>
      <c r="D33" s="26"/>
    </row>
    <row r="34" spans="1:4" x14ac:dyDescent="0.2">
      <c r="A34" s="18" t="s">
        <v>1011</v>
      </c>
      <c r="B34" s="27">
        <v>0.23750000000000002</v>
      </c>
      <c r="C34" s="27"/>
      <c r="D34" s="26"/>
    </row>
    <row r="35" spans="1:4" x14ac:dyDescent="0.2">
      <c r="A35" s="18" t="s">
        <v>1012</v>
      </c>
      <c r="B35" s="27">
        <v>0.21041666666666667</v>
      </c>
      <c r="C35" s="27"/>
      <c r="D35" s="26"/>
    </row>
    <row r="36" spans="1:4" x14ac:dyDescent="0.2">
      <c r="A36" s="18" t="s">
        <v>1013</v>
      </c>
      <c r="B36" s="27">
        <v>0.19166666666666665</v>
      </c>
      <c r="C36" s="27"/>
      <c r="D36" s="26"/>
    </row>
    <row r="37" spans="1:4" x14ac:dyDescent="0.2">
      <c r="A37" s="18" t="s">
        <v>1014</v>
      </c>
      <c r="B37" s="27">
        <v>0.17222222222222225</v>
      </c>
      <c r="C37" s="27"/>
      <c r="D37" s="26"/>
    </row>
    <row r="38" spans="1:4" x14ac:dyDescent="0.2">
      <c r="A38" s="18" t="s">
        <v>1015</v>
      </c>
      <c r="B38" s="27">
        <v>0.21180555555555555</v>
      </c>
      <c r="C38" s="27"/>
      <c r="D38" s="26"/>
    </row>
    <row r="39" spans="1:4" x14ac:dyDescent="0.2">
      <c r="A39" s="18" t="s">
        <v>1016</v>
      </c>
      <c r="B39" s="27">
        <v>0.19097222222222221</v>
      </c>
      <c r="C39" s="27"/>
      <c r="D39" s="26"/>
    </row>
    <row r="40" spans="1:4" x14ac:dyDescent="0.2">
      <c r="A40" s="18" t="s">
        <v>1017</v>
      </c>
      <c r="B40" s="27">
        <v>0.28819444444444448</v>
      </c>
      <c r="C40" s="27"/>
      <c r="D40" s="26"/>
    </row>
    <row r="41" spans="1:4" x14ac:dyDescent="0.2">
      <c r="A41" s="18" t="s">
        <v>1018</v>
      </c>
      <c r="B41" s="27">
        <v>0.24652777777777779</v>
      </c>
      <c r="C41" s="27"/>
      <c r="D41" s="26"/>
    </row>
    <row r="42" spans="1:4" x14ac:dyDescent="0.2">
      <c r="A42" s="18" t="s">
        <v>1019</v>
      </c>
      <c r="B42" s="27">
        <v>0.17500000000000002</v>
      </c>
      <c r="C42" s="27"/>
      <c r="D42" s="26"/>
    </row>
    <row r="43" spans="1:4" x14ac:dyDescent="0.2">
      <c r="A43" s="18" t="s">
        <v>1020</v>
      </c>
      <c r="B43" s="27">
        <v>0.24166666666666667</v>
      </c>
      <c r="C43" s="27"/>
      <c r="D43" s="26"/>
    </row>
    <row r="44" spans="1:4" x14ac:dyDescent="0.2">
      <c r="A44" s="18" t="s">
        <v>1021</v>
      </c>
      <c r="B44" s="27">
        <v>0.21666666666666667</v>
      </c>
      <c r="C44" s="27"/>
      <c r="D44" s="26"/>
    </row>
    <row r="45" spans="1:4" x14ac:dyDescent="0.2">
      <c r="A45" s="18" t="s">
        <v>1022</v>
      </c>
      <c r="B45" s="27">
        <v>0.23472222222222219</v>
      </c>
      <c r="C45" s="27"/>
      <c r="D45" s="26"/>
    </row>
    <row r="46" spans="1:4" x14ac:dyDescent="0.2">
      <c r="A46" s="18" t="s">
        <v>1023</v>
      </c>
      <c r="B46" s="27">
        <v>0.17916666666666667</v>
      </c>
      <c r="C46" s="27"/>
      <c r="D46" s="26"/>
    </row>
    <row r="47" spans="1:4" x14ac:dyDescent="0.2">
      <c r="A47" s="18" t="s">
        <v>1024</v>
      </c>
      <c r="B47" s="27">
        <v>0.21319444444444444</v>
      </c>
      <c r="C47" s="27"/>
      <c r="D47" s="26"/>
    </row>
    <row r="48" spans="1:4" x14ac:dyDescent="0.2">
      <c r="A48" s="18" t="s">
        <v>1025</v>
      </c>
      <c r="B48" s="27">
        <v>0.27638888888888885</v>
      </c>
      <c r="C48" s="27"/>
      <c r="D48" s="26"/>
    </row>
    <row r="49" spans="1:4" x14ac:dyDescent="0.2">
      <c r="A49" s="18" t="s">
        <v>1026</v>
      </c>
      <c r="B49" s="27">
        <v>0.27777777777777779</v>
      </c>
      <c r="C49" s="27"/>
      <c r="D49" s="26"/>
    </row>
    <row r="50" spans="1:4" x14ac:dyDescent="0.2">
      <c r="A50" s="18" t="s">
        <v>1027</v>
      </c>
      <c r="B50" s="27">
        <v>0.2902777777777778</v>
      </c>
      <c r="C50" s="27"/>
      <c r="D50" s="26"/>
    </row>
    <row r="51" spans="1:4" x14ac:dyDescent="0.2">
      <c r="A51" s="18" t="s">
        <v>1028</v>
      </c>
      <c r="B51" s="27">
        <v>0.25486111111111109</v>
      </c>
      <c r="C51" s="27"/>
      <c r="D51" s="26"/>
    </row>
    <row r="52" spans="1:4" x14ac:dyDescent="0.2">
      <c r="A52" s="18" t="s">
        <v>1029</v>
      </c>
      <c r="B52" s="27">
        <v>0.19722222222222222</v>
      </c>
      <c r="C52" s="27"/>
      <c r="D52" s="26"/>
    </row>
    <row r="53" spans="1:4" x14ac:dyDescent="0.2">
      <c r="A53" s="18" t="s">
        <v>1030</v>
      </c>
      <c r="B53" s="27">
        <v>0.17013888888888887</v>
      </c>
      <c r="C53" s="27"/>
      <c r="D53" s="26"/>
    </row>
    <row r="54" spans="1:4" x14ac:dyDescent="0.2">
      <c r="A54" s="18" t="s">
        <v>1031</v>
      </c>
      <c r="B54" s="27">
        <v>0.22430555555555556</v>
      </c>
      <c r="C54" s="27"/>
      <c r="D54" s="26"/>
    </row>
    <row r="55" spans="1:4" x14ac:dyDescent="0.2">
      <c r="A55" s="18" t="s">
        <v>1032</v>
      </c>
      <c r="B55" s="27">
        <v>0.19027777777777777</v>
      </c>
      <c r="C55" s="27"/>
      <c r="D55" s="26"/>
    </row>
    <row r="56" spans="1:4" x14ac:dyDescent="0.2">
      <c r="A56" s="18" t="s">
        <v>1033</v>
      </c>
      <c r="B56" s="27">
        <v>0.22013888888888888</v>
      </c>
      <c r="C56" s="27"/>
      <c r="D56" s="26"/>
    </row>
    <row r="57" spans="1:4" x14ac:dyDescent="0.2">
      <c r="A57" s="18" t="s">
        <v>1034</v>
      </c>
      <c r="B57" s="27">
        <v>0.18124999999999999</v>
      </c>
      <c r="C57" s="27"/>
      <c r="D57" s="26"/>
    </row>
    <row r="58" spans="1:4" x14ac:dyDescent="0.2">
      <c r="A58" s="18" t="s">
        <v>1035</v>
      </c>
      <c r="B58" s="27">
        <v>0.24722222222222223</v>
      </c>
      <c r="C58" s="27"/>
      <c r="D58" s="26"/>
    </row>
    <row r="59" spans="1:4" x14ac:dyDescent="0.2">
      <c r="A59" s="18" t="s">
        <v>1036</v>
      </c>
      <c r="B59" s="27">
        <v>0.18680555555555556</v>
      </c>
      <c r="C59" s="27"/>
      <c r="D59" s="26"/>
    </row>
    <row r="60" spans="1:4" x14ac:dyDescent="0.2">
      <c r="A60" s="18" t="s">
        <v>1037</v>
      </c>
      <c r="B60" s="27">
        <v>0.16944444444444443</v>
      </c>
      <c r="C60" s="27"/>
      <c r="D60" s="26"/>
    </row>
    <row r="61" spans="1:4" x14ac:dyDescent="0.2">
      <c r="A61" s="18" t="s">
        <v>1038</v>
      </c>
      <c r="B61" s="27">
        <v>0.26874999999999999</v>
      </c>
      <c r="C61" s="27"/>
      <c r="D61" s="26"/>
    </row>
    <row r="62" spans="1:4" x14ac:dyDescent="0.2">
      <c r="A62" s="18" t="s">
        <v>1039</v>
      </c>
      <c r="B62" s="27">
        <v>0.20277777777777781</v>
      </c>
      <c r="C62" s="27"/>
      <c r="D62" s="26"/>
    </row>
    <row r="63" spans="1:4" x14ac:dyDescent="0.2">
      <c r="A63" s="18" t="s">
        <v>1040</v>
      </c>
      <c r="B63" s="27">
        <v>0.23124999999999998</v>
      </c>
      <c r="C63" s="27"/>
      <c r="D63" s="26"/>
    </row>
    <row r="64" spans="1:4" x14ac:dyDescent="0.2">
      <c r="A64" s="18" t="s">
        <v>1041</v>
      </c>
      <c r="B64" s="27">
        <v>0.19722222222222222</v>
      </c>
      <c r="C64" s="27"/>
      <c r="D64" s="26"/>
    </row>
    <row r="65" spans="1:4" x14ac:dyDescent="0.2">
      <c r="A65" s="18" t="s">
        <v>1042</v>
      </c>
      <c r="B65" s="27">
        <v>0.27569444444444446</v>
      </c>
      <c r="C65" s="27"/>
      <c r="D65" s="26"/>
    </row>
    <row r="66" spans="1:4" x14ac:dyDescent="0.2">
      <c r="A66" s="18" t="s">
        <v>1043</v>
      </c>
      <c r="B66" s="27">
        <v>0.23819444444444446</v>
      </c>
      <c r="C66" s="27"/>
      <c r="D66" s="26"/>
    </row>
    <row r="67" spans="1:4" x14ac:dyDescent="0.2">
      <c r="A67" s="18" t="s">
        <v>1044</v>
      </c>
      <c r="B67" s="27">
        <v>0.27569444444444446</v>
      </c>
      <c r="C67" s="27"/>
      <c r="D67" s="26"/>
    </row>
    <row r="68" spans="1:4" x14ac:dyDescent="0.2">
      <c r="A68" s="18" t="s">
        <v>1045</v>
      </c>
      <c r="B68" s="27">
        <v>0.18958333333333333</v>
      </c>
      <c r="C68" s="27"/>
      <c r="D68" s="26"/>
    </row>
    <row r="69" spans="1:4" x14ac:dyDescent="0.2">
      <c r="A69" s="18" t="s">
        <v>1046</v>
      </c>
      <c r="B69" s="27">
        <v>0.18472222222222223</v>
      </c>
      <c r="C69" s="27"/>
      <c r="D69" s="26"/>
    </row>
    <row r="70" spans="1:4" x14ac:dyDescent="0.2">
      <c r="A70" s="18" t="s">
        <v>1047</v>
      </c>
      <c r="B70" s="27">
        <v>0.17708333333333334</v>
      </c>
      <c r="C70" s="27"/>
      <c r="D70" s="26"/>
    </row>
    <row r="71" spans="1:4" x14ac:dyDescent="0.2">
      <c r="A71" s="18" t="s">
        <v>1048</v>
      </c>
      <c r="B71" s="27">
        <v>0.24166666666666667</v>
      </c>
      <c r="C71" s="27"/>
      <c r="D71" s="26"/>
    </row>
    <row r="72" spans="1:4" x14ac:dyDescent="0.2">
      <c r="A72" s="18" t="s">
        <v>1049</v>
      </c>
      <c r="B72" s="27">
        <v>0.16944444444444443</v>
      </c>
      <c r="C72" s="27"/>
      <c r="D72" s="26"/>
    </row>
    <row r="73" spans="1:4" x14ac:dyDescent="0.2">
      <c r="A73" s="18" t="s">
        <v>1050</v>
      </c>
      <c r="B73" s="27">
        <v>0.28402777777777777</v>
      </c>
      <c r="C73" s="27"/>
      <c r="D73" s="26"/>
    </row>
    <row r="74" spans="1:4" x14ac:dyDescent="0.2">
      <c r="A74" s="18" t="s">
        <v>1051</v>
      </c>
      <c r="B74" s="27">
        <v>0.20416666666666669</v>
      </c>
      <c r="C74" s="27"/>
      <c r="D74" s="26"/>
    </row>
    <row r="75" spans="1:4" x14ac:dyDescent="0.2">
      <c r="A75" s="18" t="s">
        <v>1052</v>
      </c>
      <c r="B75" s="27">
        <v>0.19027777777777777</v>
      </c>
      <c r="C75" s="27"/>
      <c r="D75" s="26"/>
    </row>
    <row r="76" spans="1:4" x14ac:dyDescent="0.2">
      <c r="A76" s="18" t="s">
        <v>1053</v>
      </c>
      <c r="B76" s="27">
        <v>0.19999999999999998</v>
      </c>
      <c r="C76" s="27"/>
      <c r="D76" s="26"/>
    </row>
    <row r="77" spans="1:4" x14ac:dyDescent="0.2">
      <c r="A77" s="18" t="s">
        <v>1054</v>
      </c>
      <c r="B77" s="27">
        <v>0.22430555555555556</v>
      </c>
      <c r="C77" s="27"/>
      <c r="D77" s="26"/>
    </row>
    <row r="78" spans="1:4" x14ac:dyDescent="0.2">
      <c r="A78" s="18" t="s">
        <v>1055</v>
      </c>
      <c r="B78" s="27">
        <v>0.23472222222222219</v>
      </c>
      <c r="C78" s="27"/>
      <c r="D78" s="26"/>
    </row>
    <row r="79" spans="1:4" x14ac:dyDescent="0.2">
      <c r="A79" s="18" t="s">
        <v>1056</v>
      </c>
      <c r="B79" s="27">
        <v>0.21458333333333335</v>
      </c>
      <c r="C79" s="27"/>
      <c r="D79" s="26"/>
    </row>
    <row r="80" spans="1:4" x14ac:dyDescent="0.2">
      <c r="A80" s="18" t="s">
        <v>1057</v>
      </c>
      <c r="B80" s="27">
        <v>0.19652777777777777</v>
      </c>
      <c r="C80" s="27"/>
      <c r="D80" s="26"/>
    </row>
    <row r="81" spans="1:4" x14ac:dyDescent="0.2">
      <c r="A81" s="18" t="s">
        <v>1058</v>
      </c>
      <c r="B81" s="27">
        <v>0.23402777777777781</v>
      </c>
      <c r="C81" s="27"/>
      <c r="D81" s="26"/>
    </row>
    <row r="82" spans="1:4" x14ac:dyDescent="0.2">
      <c r="A82" s="18" t="s">
        <v>1059</v>
      </c>
      <c r="B82" s="27">
        <v>0.27430555555555552</v>
      </c>
      <c r="C82" s="27"/>
      <c r="D82" s="26"/>
    </row>
    <row r="83" spans="1:4" x14ac:dyDescent="0.2">
      <c r="A83" s="18" t="s">
        <v>1060</v>
      </c>
      <c r="B83" s="27">
        <v>0.21180555555555555</v>
      </c>
      <c r="C83" s="27"/>
      <c r="D83" s="26"/>
    </row>
    <row r="84" spans="1:4" x14ac:dyDescent="0.2">
      <c r="A84" s="18" t="s">
        <v>1061</v>
      </c>
      <c r="B84" s="27">
        <v>0.25694444444444448</v>
      </c>
      <c r="C84" s="27"/>
      <c r="D84" s="26"/>
    </row>
    <row r="85" spans="1:4" x14ac:dyDescent="0.2">
      <c r="A85" s="18" t="s">
        <v>1062</v>
      </c>
      <c r="B85" s="27">
        <v>0.28958333333333336</v>
      </c>
      <c r="C85" s="27"/>
      <c r="D85" s="26"/>
    </row>
    <row r="86" spans="1:4" x14ac:dyDescent="0.2">
      <c r="A86" s="18" t="s">
        <v>1063</v>
      </c>
      <c r="B86" s="27">
        <v>0.25763888888888892</v>
      </c>
      <c r="C86" s="27"/>
      <c r="D86" s="26"/>
    </row>
    <row r="87" spans="1:4" x14ac:dyDescent="0.2">
      <c r="A87" s="18" t="s">
        <v>1064</v>
      </c>
      <c r="B87" s="27">
        <v>0.25</v>
      </c>
      <c r="C87" s="27"/>
      <c r="D87" s="26"/>
    </row>
    <row r="88" spans="1:4" x14ac:dyDescent="0.2">
      <c r="A88" s="18" t="s">
        <v>1065</v>
      </c>
      <c r="B88" s="27">
        <v>0.21875</v>
      </c>
      <c r="C88" s="27"/>
      <c r="D88" s="26"/>
    </row>
    <row r="89" spans="1:4" x14ac:dyDescent="0.2">
      <c r="A89" s="18" t="s">
        <v>1066</v>
      </c>
      <c r="B89" s="27">
        <v>0.27152777777777776</v>
      </c>
      <c r="C89" s="27"/>
      <c r="D89" s="26"/>
    </row>
    <row r="90" spans="1:4" x14ac:dyDescent="0.2">
      <c r="A90" s="18" t="s">
        <v>1024</v>
      </c>
      <c r="B90" s="27">
        <v>0.23194444444444443</v>
      </c>
      <c r="C90" s="27"/>
      <c r="D90" s="26"/>
    </row>
    <row r="91" spans="1:4" x14ac:dyDescent="0.2">
      <c r="A91" s="18" t="s">
        <v>1067</v>
      </c>
      <c r="B91" s="27">
        <v>0.28194444444444444</v>
      </c>
      <c r="C91" s="27"/>
      <c r="D91" s="26"/>
    </row>
    <row r="92" spans="1:4" x14ac:dyDescent="0.2">
      <c r="A92" s="18" t="s">
        <v>1068</v>
      </c>
      <c r="B92" s="27">
        <v>0.23541666666666669</v>
      </c>
      <c r="C92" s="27"/>
      <c r="D92" s="26"/>
    </row>
    <row r="93" spans="1:4" x14ac:dyDescent="0.2">
      <c r="A93" s="18" t="s">
        <v>1069</v>
      </c>
      <c r="B93" s="27">
        <v>0.21180555555555555</v>
      </c>
      <c r="C93" s="27"/>
      <c r="D93" s="26"/>
    </row>
    <row r="94" spans="1:4" x14ac:dyDescent="0.2">
      <c r="A94" s="18" t="s">
        <v>1070</v>
      </c>
      <c r="B94" s="27">
        <v>0.16805555555555554</v>
      </c>
      <c r="C94" s="27"/>
      <c r="D94" s="26"/>
    </row>
    <row r="95" spans="1:4" x14ac:dyDescent="0.2">
      <c r="A95" s="18" t="s">
        <v>1071</v>
      </c>
      <c r="B95" s="27">
        <v>0.17291666666666669</v>
      </c>
      <c r="C95" s="27"/>
      <c r="D95" s="26"/>
    </row>
    <row r="96" spans="1:4" x14ac:dyDescent="0.2">
      <c r="A96" s="18" t="s">
        <v>1072</v>
      </c>
      <c r="B96" s="27">
        <v>0.27499999999999997</v>
      </c>
      <c r="C96" s="27"/>
      <c r="D96" s="26"/>
    </row>
    <row r="97" spans="1:4" x14ac:dyDescent="0.2">
      <c r="A97" s="18" t="s">
        <v>1073</v>
      </c>
      <c r="B97" s="27">
        <v>0.23750000000000002</v>
      </c>
      <c r="C97" s="27"/>
      <c r="D97" s="26"/>
    </row>
    <row r="98" spans="1:4" x14ac:dyDescent="0.2">
      <c r="A98" s="18" t="s">
        <v>1074</v>
      </c>
      <c r="B98" s="27">
        <v>0.23680555555555557</v>
      </c>
      <c r="C98" s="27"/>
      <c r="D98" s="26"/>
    </row>
    <row r="99" spans="1:4" x14ac:dyDescent="0.2">
      <c r="A99" s="18" t="s">
        <v>1075</v>
      </c>
      <c r="B99" s="27">
        <v>0.23472222222222219</v>
      </c>
      <c r="C99" s="27"/>
      <c r="D99" s="26"/>
    </row>
    <row r="100" spans="1:4" x14ac:dyDescent="0.2">
      <c r="A100" s="18" t="s">
        <v>1076</v>
      </c>
      <c r="B100" s="27">
        <v>0.17708333333333334</v>
      </c>
      <c r="C100" s="27"/>
      <c r="D100" s="26"/>
    </row>
    <row r="101" spans="1:4" x14ac:dyDescent="0.2">
      <c r="A101" s="18" t="s">
        <v>1077</v>
      </c>
      <c r="B101" s="27">
        <v>0.28194444444444444</v>
      </c>
      <c r="C101" s="27"/>
      <c r="D101" s="26"/>
    </row>
    <row r="102" spans="1:4" x14ac:dyDescent="0.2">
      <c r="A102" s="18" t="s">
        <v>1078</v>
      </c>
      <c r="B102" s="27">
        <v>0.1986111111111111</v>
      </c>
      <c r="C102" s="27"/>
      <c r="D102" s="26"/>
    </row>
    <row r="103" spans="1:4" x14ac:dyDescent="0.2">
      <c r="A103" s="18" t="s">
        <v>1079</v>
      </c>
      <c r="B103" s="27">
        <v>0.22083333333333333</v>
      </c>
      <c r="C103" s="27"/>
      <c r="D103" s="26"/>
    </row>
    <row r="104" spans="1:4" x14ac:dyDescent="0.2">
      <c r="A104" s="18" t="s">
        <v>1080</v>
      </c>
      <c r="B104" s="27">
        <v>0.23402777777777781</v>
      </c>
      <c r="C104" s="27"/>
      <c r="D104" s="26"/>
    </row>
    <row r="105" spans="1:4" x14ac:dyDescent="0.2">
      <c r="A105" s="18" t="s">
        <v>1081</v>
      </c>
      <c r="B105" s="27">
        <v>0.28402777777777777</v>
      </c>
      <c r="C105" s="27"/>
      <c r="D105" s="26"/>
    </row>
    <row r="106" spans="1:4" x14ac:dyDescent="0.2">
      <c r="A106" s="18" t="s">
        <v>1082</v>
      </c>
      <c r="B106" s="27">
        <v>0.25486111111111109</v>
      </c>
      <c r="C106" s="27"/>
      <c r="D106" s="26"/>
    </row>
    <row r="107" spans="1:4" x14ac:dyDescent="0.2">
      <c r="A107" s="18" t="s">
        <v>1083</v>
      </c>
      <c r="B107" s="27">
        <v>0.22638888888888889</v>
      </c>
      <c r="C107" s="27"/>
      <c r="D107" s="26"/>
    </row>
    <row r="108" spans="1:4" x14ac:dyDescent="0.2">
      <c r="A108" s="18" t="s">
        <v>1084</v>
      </c>
      <c r="B108" s="27">
        <v>0.27013888888888887</v>
      </c>
      <c r="C108" s="27"/>
      <c r="D108" s="26"/>
    </row>
    <row r="109" spans="1:4" x14ac:dyDescent="0.2">
      <c r="A109" s="18" t="s">
        <v>1085</v>
      </c>
      <c r="B109" s="27">
        <v>0.25972222222222224</v>
      </c>
      <c r="C109" s="27"/>
      <c r="D109" s="26"/>
    </row>
    <row r="110" spans="1:4" x14ac:dyDescent="0.2">
      <c r="A110" s="18" t="s">
        <v>1086</v>
      </c>
      <c r="B110" s="27">
        <v>0.22361111111111109</v>
      </c>
      <c r="C110" s="27"/>
      <c r="D110" s="26"/>
    </row>
    <row r="111" spans="1:4" x14ac:dyDescent="0.2">
      <c r="A111" s="18" t="s">
        <v>1087</v>
      </c>
      <c r="B111" s="27">
        <v>0.21805555555555556</v>
      </c>
      <c r="C111" s="27"/>
      <c r="D111" s="26"/>
    </row>
    <row r="112" spans="1:4" x14ac:dyDescent="0.2">
      <c r="A112" s="18" t="s">
        <v>1088</v>
      </c>
      <c r="B112" s="27">
        <v>0.1875</v>
      </c>
      <c r="C112" s="27"/>
      <c r="D112" s="26"/>
    </row>
    <row r="113" spans="1:4" x14ac:dyDescent="0.2">
      <c r="A113" s="18" t="s">
        <v>1089</v>
      </c>
      <c r="B113" s="27">
        <v>0.25833333333333336</v>
      </c>
      <c r="C113" s="27"/>
      <c r="D113" s="26"/>
    </row>
    <row r="114" spans="1:4" x14ac:dyDescent="0.2">
      <c r="A114" s="18" t="s">
        <v>1090</v>
      </c>
      <c r="B114" s="27">
        <v>0.24027777777777778</v>
      </c>
      <c r="C114" s="27"/>
      <c r="D114" s="26"/>
    </row>
    <row r="115" spans="1:4" x14ac:dyDescent="0.2">
      <c r="A115" s="18" t="s">
        <v>1091</v>
      </c>
      <c r="B115" s="27">
        <v>0.23819444444444446</v>
      </c>
      <c r="C115" s="27"/>
      <c r="D115" s="26"/>
    </row>
    <row r="116" spans="1:4" x14ac:dyDescent="0.2">
      <c r="A116" s="18" t="s">
        <v>1092</v>
      </c>
      <c r="B116" s="27">
        <v>0.21249999999999999</v>
      </c>
      <c r="C116" s="27"/>
      <c r="D116" s="26"/>
    </row>
    <row r="117" spans="1:4" x14ac:dyDescent="0.2">
      <c r="A117" s="18" t="s">
        <v>1093</v>
      </c>
      <c r="B117" s="27">
        <v>0.23680555555555557</v>
      </c>
      <c r="C117" s="27"/>
      <c r="D117" s="26"/>
    </row>
    <row r="118" spans="1:4" x14ac:dyDescent="0.2">
      <c r="A118" s="18" t="s">
        <v>1094</v>
      </c>
      <c r="B118" s="27">
        <v>0.27083333333333331</v>
      </c>
      <c r="C118" s="27"/>
      <c r="D118" s="26"/>
    </row>
    <row r="119" spans="1:4" x14ac:dyDescent="0.2">
      <c r="A119" s="18" t="s">
        <v>1095</v>
      </c>
      <c r="B119" s="27">
        <v>0.18958333333333333</v>
      </c>
      <c r="C119" s="27"/>
      <c r="D119" s="26"/>
    </row>
    <row r="120" spans="1:4" x14ac:dyDescent="0.2">
      <c r="A120" s="18" t="s">
        <v>1096</v>
      </c>
      <c r="B120" s="27">
        <v>0.23194444444444443</v>
      </c>
      <c r="C120" s="27"/>
      <c r="D120" s="26"/>
    </row>
    <row r="121" spans="1:4" x14ac:dyDescent="0.2">
      <c r="A121" s="18" t="s">
        <v>1097</v>
      </c>
      <c r="B121" s="27">
        <v>0.24097222222222223</v>
      </c>
      <c r="C121" s="27"/>
      <c r="D121" s="26"/>
    </row>
    <row r="122" spans="1:4" x14ac:dyDescent="0.2">
      <c r="A122" s="18" t="s">
        <v>1098</v>
      </c>
      <c r="B122" s="27">
        <v>0.26458333333333334</v>
      </c>
      <c r="C122" s="27"/>
      <c r="D122" s="26"/>
    </row>
    <row r="123" spans="1:4" x14ac:dyDescent="0.2">
      <c r="A123" s="18" t="s">
        <v>1099</v>
      </c>
      <c r="B123" s="27">
        <v>0.22291666666666665</v>
      </c>
      <c r="C123" s="27"/>
      <c r="D123" s="26"/>
    </row>
    <row r="124" spans="1:4" x14ac:dyDescent="0.2">
      <c r="A124" s="18" t="s">
        <v>1100</v>
      </c>
      <c r="B124" s="27">
        <v>0.19652777777777777</v>
      </c>
      <c r="C124" s="27"/>
      <c r="D124" s="26"/>
    </row>
    <row r="125" spans="1:4" x14ac:dyDescent="0.2">
      <c r="A125" s="18" t="s">
        <v>1101</v>
      </c>
      <c r="B125" s="27">
        <v>0.28541666666666665</v>
      </c>
      <c r="C125" s="27"/>
      <c r="D125" s="26"/>
    </row>
    <row r="126" spans="1:4" x14ac:dyDescent="0.2">
      <c r="A126" s="18" t="s">
        <v>1102</v>
      </c>
      <c r="B126" s="27">
        <v>0.24374999999999999</v>
      </c>
      <c r="C126" s="27"/>
      <c r="D126" s="26"/>
    </row>
    <row r="127" spans="1:4" x14ac:dyDescent="0.2">
      <c r="A127" s="18" t="s">
        <v>1103</v>
      </c>
      <c r="B127" s="27">
        <v>0.28194444444444444</v>
      </c>
      <c r="C127" s="27"/>
      <c r="D127" s="26"/>
    </row>
    <row r="128" spans="1:4" x14ac:dyDescent="0.2">
      <c r="A128" s="18" t="s">
        <v>1104</v>
      </c>
      <c r="B128" s="27">
        <v>0.20138888888888887</v>
      </c>
      <c r="C128" s="27"/>
      <c r="D128" s="26"/>
    </row>
    <row r="129" spans="1:4" x14ac:dyDescent="0.2">
      <c r="A129" s="18" t="s">
        <v>1105</v>
      </c>
      <c r="B129" s="27">
        <v>0.26180555555555557</v>
      </c>
      <c r="C129" s="27"/>
      <c r="D129" s="26"/>
    </row>
    <row r="130" spans="1:4" x14ac:dyDescent="0.2">
      <c r="A130" s="18" t="s">
        <v>1106</v>
      </c>
      <c r="B130" s="27">
        <v>0.25416666666666665</v>
      </c>
      <c r="C130" s="27"/>
      <c r="D130" s="26"/>
    </row>
    <row r="131" spans="1:4" x14ac:dyDescent="0.2">
      <c r="A131" s="18" t="s">
        <v>1107</v>
      </c>
      <c r="B131" s="27">
        <v>0.27291666666666664</v>
      </c>
      <c r="C131" s="27"/>
      <c r="D131" s="26"/>
    </row>
    <row r="132" spans="1:4" x14ac:dyDescent="0.2">
      <c r="A132" s="18" t="s">
        <v>1108</v>
      </c>
      <c r="B132" s="27">
        <v>0.24513888888888888</v>
      </c>
      <c r="C132" s="27"/>
      <c r="D132" s="26"/>
    </row>
    <row r="133" spans="1:4" x14ac:dyDescent="0.2">
      <c r="A133" s="18" t="s">
        <v>1109</v>
      </c>
      <c r="B133" s="27">
        <v>0.19791666666666666</v>
      </c>
      <c r="C133" s="27"/>
      <c r="D133" s="26"/>
    </row>
    <row r="134" spans="1:4" x14ac:dyDescent="0.2">
      <c r="A134" s="18" t="s">
        <v>1110</v>
      </c>
      <c r="B134" s="27">
        <v>0.25347222222222221</v>
      </c>
      <c r="C134" s="27"/>
      <c r="D134" s="26"/>
    </row>
    <row r="135" spans="1:4" x14ac:dyDescent="0.2">
      <c r="A135" s="18" t="s">
        <v>1111</v>
      </c>
      <c r="B135" s="27">
        <v>0.27847222222222223</v>
      </c>
      <c r="C135" s="27"/>
      <c r="D135" s="26"/>
    </row>
    <row r="136" spans="1:4" x14ac:dyDescent="0.2">
      <c r="A136" s="18" t="s">
        <v>1112</v>
      </c>
      <c r="B136" s="27">
        <v>0.27361111111111108</v>
      </c>
      <c r="C136" s="27"/>
      <c r="D136" s="26"/>
    </row>
    <row r="137" spans="1:4" x14ac:dyDescent="0.2">
      <c r="A137" s="18" t="s">
        <v>1113</v>
      </c>
      <c r="B137" s="27">
        <v>0.28750000000000003</v>
      </c>
      <c r="C137" s="27"/>
      <c r="D137" s="26"/>
    </row>
    <row r="138" spans="1:4" x14ac:dyDescent="0.2">
      <c r="A138" s="18" t="s">
        <v>1114</v>
      </c>
      <c r="B138" s="27">
        <v>0.19027777777777777</v>
      </c>
      <c r="C138" s="27"/>
      <c r="D138" s="26"/>
    </row>
    <row r="139" spans="1:4" x14ac:dyDescent="0.2">
      <c r="A139" s="18" t="s">
        <v>1115</v>
      </c>
      <c r="B139" s="27">
        <v>0.18055555555555555</v>
      </c>
      <c r="C139" s="27"/>
      <c r="D139" s="26"/>
    </row>
    <row r="140" spans="1:4" x14ac:dyDescent="0.2">
      <c r="A140" s="18" t="s">
        <v>1234</v>
      </c>
      <c r="B140" s="27">
        <v>0.18194444444444444</v>
      </c>
      <c r="C140" s="27"/>
      <c r="D140" s="26"/>
    </row>
    <row r="141" spans="1:4" x14ac:dyDescent="0.2">
      <c r="A141" s="18" t="s">
        <v>1116</v>
      </c>
      <c r="B141" s="27">
        <v>0.27569444444444446</v>
      </c>
      <c r="C141" s="27"/>
      <c r="D141" s="26"/>
    </row>
    <row r="142" spans="1:4" x14ac:dyDescent="0.2">
      <c r="A142" s="18" t="s">
        <v>1117</v>
      </c>
      <c r="B142" s="27">
        <v>0.25972222222222224</v>
      </c>
      <c r="C142" s="27"/>
      <c r="D142" s="26"/>
    </row>
    <row r="143" spans="1:4" x14ac:dyDescent="0.2">
      <c r="A143" s="18" t="s">
        <v>1118</v>
      </c>
      <c r="B143" s="27">
        <v>0.18055555555555555</v>
      </c>
      <c r="C143" s="27"/>
      <c r="D143" s="26"/>
    </row>
    <row r="144" spans="1:4" x14ac:dyDescent="0.2">
      <c r="A144" s="18" t="s">
        <v>1119</v>
      </c>
      <c r="B144" s="27">
        <v>0.21597222222222223</v>
      </c>
      <c r="C144" s="27"/>
      <c r="D144" s="26"/>
    </row>
    <row r="145" spans="1:4" x14ac:dyDescent="0.2">
      <c r="A145" s="18" t="s">
        <v>1120</v>
      </c>
      <c r="B145" s="27">
        <v>0.2298611111111111</v>
      </c>
      <c r="C145" s="27"/>
      <c r="D145" s="26"/>
    </row>
    <row r="146" spans="1:4" x14ac:dyDescent="0.2">
      <c r="A146" s="18" t="s">
        <v>1121</v>
      </c>
      <c r="B146" s="27">
        <v>0.20416666666666669</v>
      </c>
      <c r="C146" s="27"/>
      <c r="D146" s="26"/>
    </row>
    <row r="147" spans="1:4" x14ac:dyDescent="0.2">
      <c r="A147" s="18" t="s">
        <v>1122</v>
      </c>
      <c r="B147" s="27">
        <v>0.26250000000000001</v>
      </c>
      <c r="C147" s="27"/>
      <c r="D147" s="26"/>
    </row>
    <row r="148" spans="1:4" x14ac:dyDescent="0.2">
      <c r="A148" s="18" t="s">
        <v>1123</v>
      </c>
      <c r="B148" s="27">
        <v>0.19513888888888889</v>
      </c>
      <c r="C148" s="27"/>
      <c r="D148" s="26"/>
    </row>
    <row r="149" spans="1:4" x14ac:dyDescent="0.2">
      <c r="A149" s="18" t="s">
        <v>1124</v>
      </c>
      <c r="B149" s="27">
        <v>0.1986111111111111</v>
      </c>
      <c r="C149" s="27"/>
      <c r="D149" s="26"/>
    </row>
    <row r="150" spans="1:4" x14ac:dyDescent="0.2">
      <c r="A150" s="18" t="s">
        <v>1125</v>
      </c>
      <c r="B150" s="27">
        <v>0.28194444444444444</v>
      </c>
      <c r="C150" s="27"/>
      <c r="D150" s="26"/>
    </row>
    <row r="151" spans="1:4" x14ac:dyDescent="0.2">
      <c r="A151" s="18" t="s">
        <v>1126</v>
      </c>
      <c r="B151" s="27">
        <v>0.21249999999999999</v>
      </c>
      <c r="C151" s="27"/>
      <c r="D151" s="26"/>
    </row>
    <row r="152" spans="1:4" x14ac:dyDescent="0.2">
      <c r="A152" s="18" t="s">
        <v>1127</v>
      </c>
      <c r="B152" s="27">
        <v>0.25069444444444444</v>
      </c>
      <c r="C152" s="27"/>
      <c r="D152" s="26"/>
    </row>
    <row r="153" spans="1:4" x14ac:dyDescent="0.2">
      <c r="A153" s="18" t="s">
        <v>1128</v>
      </c>
      <c r="B153" s="27">
        <v>0.20625000000000002</v>
      </c>
      <c r="C153" s="27"/>
      <c r="D153" s="26"/>
    </row>
    <row r="154" spans="1:4" x14ac:dyDescent="0.2">
      <c r="A154" s="18" t="s">
        <v>1129</v>
      </c>
      <c r="B154" s="27">
        <v>0.22708333333333333</v>
      </c>
      <c r="C154" s="27"/>
      <c r="D154" s="26"/>
    </row>
    <row r="155" spans="1:4" x14ac:dyDescent="0.2">
      <c r="A155" s="18" t="s">
        <v>1130</v>
      </c>
      <c r="B155" s="27">
        <v>0.28055555555555556</v>
      </c>
      <c r="C155" s="27"/>
      <c r="D155" s="26"/>
    </row>
    <row r="156" spans="1:4" x14ac:dyDescent="0.2">
      <c r="A156" s="18" t="s">
        <v>1131</v>
      </c>
      <c r="B156" s="27">
        <v>0.24166666666666667</v>
      </c>
      <c r="C156" s="27"/>
      <c r="D156" s="26"/>
    </row>
    <row r="157" spans="1:4" x14ac:dyDescent="0.2">
      <c r="A157" s="18" t="s">
        <v>1132</v>
      </c>
      <c r="B157" s="27">
        <v>0.19999999999999998</v>
      </c>
      <c r="C157" s="27"/>
      <c r="D157" s="26"/>
    </row>
    <row r="158" spans="1:4" x14ac:dyDescent="0.2">
      <c r="A158" s="18" t="s">
        <v>1133</v>
      </c>
      <c r="B158" s="27">
        <v>0.24027777777777778</v>
      </c>
      <c r="C158" s="27"/>
      <c r="D158" s="26"/>
    </row>
    <row r="159" spans="1:4" x14ac:dyDescent="0.2">
      <c r="A159" s="18" t="s">
        <v>1134</v>
      </c>
      <c r="B159" s="27">
        <v>0.16944444444444443</v>
      </c>
      <c r="C159" s="27"/>
      <c r="D159" s="26"/>
    </row>
    <row r="160" spans="1:4" x14ac:dyDescent="0.2">
      <c r="A160" s="18" t="s">
        <v>1135</v>
      </c>
      <c r="B160" s="27">
        <v>0.22916666666666666</v>
      </c>
      <c r="C160" s="27"/>
      <c r="D160" s="26"/>
    </row>
    <row r="161" spans="1:4" x14ac:dyDescent="0.2">
      <c r="A161" s="18" t="s">
        <v>1136</v>
      </c>
      <c r="B161" s="27">
        <v>0.25138888888888888</v>
      </c>
      <c r="C161" s="27"/>
      <c r="D161" s="26"/>
    </row>
    <row r="162" spans="1:4" x14ac:dyDescent="0.2">
      <c r="A162" s="18" t="s">
        <v>1137</v>
      </c>
      <c r="B162" s="27">
        <v>0.28541666666666665</v>
      </c>
      <c r="C162" s="27"/>
      <c r="D162" s="26"/>
    </row>
    <row r="163" spans="1:4" x14ac:dyDescent="0.2">
      <c r="A163" s="18" t="s">
        <v>1138</v>
      </c>
      <c r="B163" s="27">
        <v>0.26666666666666666</v>
      </c>
      <c r="C163" s="27"/>
      <c r="D163" s="26"/>
    </row>
    <row r="164" spans="1:4" x14ac:dyDescent="0.2">
      <c r="A164" s="18" t="s">
        <v>1139</v>
      </c>
      <c r="B164" s="27">
        <v>0.19722222222222222</v>
      </c>
      <c r="C164" s="27"/>
      <c r="D164" s="26"/>
    </row>
    <row r="165" spans="1:4" x14ac:dyDescent="0.2">
      <c r="A165" s="18" t="s">
        <v>1140</v>
      </c>
      <c r="B165" s="27">
        <v>0.20972222222222223</v>
      </c>
      <c r="C165" s="27"/>
      <c r="D165" s="26"/>
    </row>
    <row r="166" spans="1:4" x14ac:dyDescent="0.2">
      <c r="A166" s="18" t="s">
        <v>1141</v>
      </c>
      <c r="B166" s="27">
        <v>0.19444444444444445</v>
      </c>
      <c r="C166" s="27"/>
      <c r="D166" s="26"/>
    </row>
    <row r="167" spans="1:4" x14ac:dyDescent="0.2">
      <c r="A167" s="18" t="s">
        <v>1142</v>
      </c>
      <c r="B167" s="27">
        <v>0.27916666666666667</v>
      </c>
      <c r="C167" s="27"/>
      <c r="D167" s="26"/>
    </row>
    <row r="168" spans="1:4" x14ac:dyDescent="0.2">
      <c r="A168" s="18" t="s">
        <v>1143</v>
      </c>
      <c r="B168" s="27">
        <v>0.18958333333333333</v>
      </c>
      <c r="C168" s="27"/>
      <c r="D168" s="26"/>
    </row>
    <row r="169" spans="1:4" x14ac:dyDescent="0.2">
      <c r="A169" s="18" t="s">
        <v>1144</v>
      </c>
      <c r="B169" s="27">
        <v>0.20833333333333334</v>
      </c>
      <c r="C169" s="27"/>
      <c r="D169" s="26"/>
    </row>
    <row r="170" spans="1:4" x14ac:dyDescent="0.2">
      <c r="A170" s="18" t="s">
        <v>1145</v>
      </c>
      <c r="B170" s="27">
        <v>0.21388888888888891</v>
      </c>
      <c r="C170" s="27"/>
      <c r="D170" s="26"/>
    </row>
    <row r="171" spans="1:4" x14ac:dyDescent="0.2">
      <c r="A171" s="18" t="s">
        <v>1146</v>
      </c>
      <c r="B171" s="27">
        <v>0.26597222222222222</v>
      </c>
      <c r="C171" s="27"/>
      <c r="D171" s="26"/>
    </row>
    <row r="172" spans="1:4" x14ac:dyDescent="0.2">
      <c r="A172" s="18" t="s">
        <v>1147</v>
      </c>
      <c r="B172" s="27">
        <v>0.24930555555555556</v>
      </c>
      <c r="C172" s="27"/>
      <c r="D172" s="26"/>
    </row>
    <row r="173" spans="1:4" x14ac:dyDescent="0.2">
      <c r="A173" s="18" t="s">
        <v>1148</v>
      </c>
      <c r="B173" s="27">
        <v>0.20069444444444443</v>
      </c>
      <c r="C173" s="27"/>
      <c r="D173" s="26"/>
    </row>
    <row r="174" spans="1:4" x14ac:dyDescent="0.2">
      <c r="A174" s="18" t="s">
        <v>1149</v>
      </c>
      <c r="B174" s="27">
        <v>0.27569444444444446</v>
      </c>
      <c r="C174" s="27"/>
      <c r="D174" s="26"/>
    </row>
    <row r="175" spans="1:4" x14ac:dyDescent="0.2">
      <c r="A175" s="18" t="s">
        <v>1150</v>
      </c>
      <c r="B175" s="27">
        <v>0.19305555555555554</v>
      </c>
      <c r="C175" s="27"/>
      <c r="D175" s="26"/>
    </row>
    <row r="176" spans="1:4" x14ac:dyDescent="0.2">
      <c r="A176" s="18" t="s">
        <v>1151</v>
      </c>
      <c r="B176" s="27">
        <v>0.18958333333333333</v>
      </c>
      <c r="C176" s="27"/>
      <c r="D176" s="26"/>
    </row>
    <row r="177" spans="1:4" x14ac:dyDescent="0.2">
      <c r="A177" s="18" t="s">
        <v>1152</v>
      </c>
      <c r="B177" s="27">
        <v>0.24722222222222223</v>
      </c>
      <c r="C177" s="27"/>
      <c r="D177" s="26"/>
    </row>
    <row r="178" spans="1:4" x14ac:dyDescent="0.2">
      <c r="A178" s="18" t="s">
        <v>1153</v>
      </c>
      <c r="B178" s="27">
        <v>0.19722222222222222</v>
      </c>
      <c r="C178" s="27"/>
      <c r="D178" s="26"/>
    </row>
    <row r="179" spans="1:4" x14ac:dyDescent="0.2">
      <c r="A179" s="18" t="s">
        <v>1154</v>
      </c>
      <c r="B179" s="27">
        <v>0.23680555555555557</v>
      </c>
      <c r="C179" s="27"/>
      <c r="D179" s="26"/>
    </row>
    <row r="180" spans="1:4" x14ac:dyDescent="0.2">
      <c r="A180" s="18" t="s">
        <v>1155</v>
      </c>
      <c r="B180" s="27">
        <v>0.26874999999999999</v>
      </c>
      <c r="C180" s="27"/>
      <c r="D180" s="26"/>
    </row>
    <row r="181" spans="1:4" x14ac:dyDescent="0.2">
      <c r="A181" s="18" t="s">
        <v>1156</v>
      </c>
      <c r="B181" s="27">
        <v>0.24444444444444446</v>
      </c>
      <c r="C181" s="27"/>
      <c r="D181" s="26"/>
    </row>
    <row r="182" spans="1:4" x14ac:dyDescent="0.2">
      <c r="A182" s="18" t="s">
        <v>1157</v>
      </c>
      <c r="B182" s="27">
        <v>0.18888888888888888</v>
      </c>
      <c r="C182" s="27"/>
      <c r="D182" s="26"/>
    </row>
    <row r="183" spans="1:4" x14ac:dyDescent="0.2">
      <c r="A183" s="18" t="s">
        <v>1158</v>
      </c>
      <c r="B183" s="27">
        <v>0.26041666666666669</v>
      </c>
      <c r="C183" s="27"/>
      <c r="D183" s="26"/>
    </row>
    <row r="184" spans="1:4" x14ac:dyDescent="0.2">
      <c r="A184" s="18" t="s">
        <v>1159</v>
      </c>
      <c r="B184" s="27">
        <v>0.23541666666666669</v>
      </c>
      <c r="C184" s="27"/>
      <c r="D184" s="26"/>
    </row>
    <row r="185" spans="1:4" x14ac:dyDescent="0.2">
      <c r="A185" s="18" t="s">
        <v>1160</v>
      </c>
      <c r="B185" s="27">
        <v>0.20208333333333331</v>
      </c>
      <c r="C185" s="27"/>
      <c r="D185" s="26"/>
    </row>
    <row r="186" spans="1:4" x14ac:dyDescent="0.2">
      <c r="A186" s="18" t="s">
        <v>1161</v>
      </c>
      <c r="B186" s="27">
        <v>0.24166666666666667</v>
      </c>
      <c r="C186" s="27"/>
      <c r="D186" s="26"/>
    </row>
    <row r="187" spans="1:4" x14ac:dyDescent="0.2">
      <c r="A187" s="18" t="s">
        <v>1162</v>
      </c>
      <c r="B187" s="27">
        <v>0.27708333333333335</v>
      </c>
      <c r="C187" s="27"/>
      <c r="D187" s="26"/>
    </row>
    <row r="188" spans="1:4" x14ac:dyDescent="0.2">
      <c r="A188" s="18" t="s">
        <v>1163</v>
      </c>
      <c r="B188" s="27">
        <v>0.19583333333333333</v>
      </c>
      <c r="C188" s="27"/>
      <c r="D188" s="26"/>
    </row>
    <row r="189" spans="1:4" x14ac:dyDescent="0.2">
      <c r="A189" s="18" t="s">
        <v>1164</v>
      </c>
      <c r="B189" s="27">
        <v>0.23958333333333334</v>
      </c>
      <c r="C189" s="27"/>
      <c r="D189" s="26"/>
    </row>
    <row r="190" spans="1:4" x14ac:dyDescent="0.2">
      <c r="A190" s="18" t="s">
        <v>1165</v>
      </c>
      <c r="B190" s="27">
        <v>0.2902777777777778</v>
      </c>
      <c r="C190" s="27"/>
      <c r="D190" s="26"/>
    </row>
    <row r="191" spans="1:4" x14ac:dyDescent="0.2">
      <c r="A191" s="18" t="s">
        <v>1166</v>
      </c>
      <c r="B191" s="27">
        <v>0.2902777777777778</v>
      </c>
      <c r="C191" s="27"/>
      <c r="D191" s="26"/>
    </row>
    <row r="192" spans="1:4" x14ac:dyDescent="0.2">
      <c r="A192" s="18" t="s">
        <v>1167</v>
      </c>
      <c r="B192" s="27">
        <v>0.2590277777777778</v>
      </c>
      <c r="C192" s="27"/>
      <c r="D192" s="26"/>
    </row>
    <row r="193" spans="1:4" x14ac:dyDescent="0.2">
      <c r="A193" s="18" t="s">
        <v>1168</v>
      </c>
      <c r="B193" s="27">
        <v>0.17361111111111113</v>
      </c>
      <c r="C193" s="27"/>
      <c r="D193" s="26"/>
    </row>
    <row r="194" spans="1:4" x14ac:dyDescent="0.2">
      <c r="A194" s="18" t="s">
        <v>1169</v>
      </c>
      <c r="B194" s="27">
        <v>0.28888888888888892</v>
      </c>
      <c r="C194" s="27"/>
      <c r="D194" s="26"/>
    </row>
    <row r="195" spans="1:4" x14ac:dyDescent="0.2">
      <c r="A195" s="18" t="s">
        <v>1170</v>
      </c>
      <c r="B195" s="27">
        <v>0.17847222222222223</v>
      </c>
      <c r="C195" s="27"/>
      <c r="D195" s="26"/>
    </row>
    <row r="196" spans="1:4" x14ac:dyDescent="0.2">
      <c r="A196" s="18" t="s">
        <v>1171</v>
      </c>
      <c r="B196" s="27">
        <v>0.22500000000000001</v>
      </c>
      <c r="C196" s="27"/>
      <c r="D196" s="26"/>
    </row>
    <row r="197" spans="1:4" x14ac:dyDescent="0.2">
      <c r="A197" s="18" t="s">
        <v>1172</v>
      </c>
      <c r="B197" s="27">
        <v>0.21041666666666667</v>
      </c>
      <c r="C197" s="27"/>
      <c r="D197" s="26"/>
    </row>
    <row r="198" spans="1:4" x14ac:dyDescent="0.2">
      <c r="A198" s="18" t="s">
        <v>1173</v>
      </c>
      <c r="B198" s="27">
        <v>0.22013888888888888</v>
      </c>
      <c r="C198" s="27"/>
      <c r="D198" s="26"/>
    </row>
    <row r="199" spans="1:4" x14ac:dyDescent="0.2">
      <c r="A199" s="18" t="s">
        <v>1174</v>
      </c>
      <c r="B199" s="27">
        <v>0.27986111111111112</v>
      </c>
      <c r="C199" s="27"/>
      <c r="D199" s="26"/>
    </row>
    <row r="200" spans="1:4" x14ac:dyDescent="0.2">
      <c r="A200" s="18" t="s">
        <v>1175</v>
      </c>
      <c r="B200" s="27">
        <v>0.25555555555555559</v>
      </c>
      <c r="C200" s="27"/>
      <c r="D200" s="26"/>
    </row>
    <row r="201" spans="1:4" x14ac:dyDescent="0.2">
      <c r="A201" s="18" t="s">
        <v>1176</v>
      </c>
      <c r="B201" s="27">
        <v>0.22430555555555556</v>
      </c>
      <c r="C201" s="27"/>
      <c r="D201" s="26"/>
    </row>
    <row r="202" spans="1:4" x14ac:dyDescent="0.2">
      <c r="A202" s="18" t="s">
        <v>1177</v>
      </c>
      <c r="B202" s="27">
        <v>0.26458333333333334</v>
      </c>
      <c r="C202" s="27"/>
      <c r="D202" s="26"/>
    </row>
    <row r="203" spans="1:4" x14ac:dyDescent="0.2">
      <c r="A203" s="18" t="s">
        <v>1178</v>
      </c>
      <c r="B203" s="27">
        <v>0.22013888888888888</v>
      </c>
      <c r="C203" s="27"/>
      <c r="D203" s="26"/>
    </row>
    <row r="204" spans="1:4" x14ac:dyDescent="0.2">
      <c r="A204" s="18" t="s">
        <v>1179</v>
      </c>
      <c r="B204" s="27">
        <v>0.24097222222222223</v>
      </c>
      <c r="C204" s="27"/>
      <c r="D204" s="26"/>
    </row>
    <row r="205" spans="1:4" x14ac:dyDescent="0.2">
      <c r="A205" s="18" t="s">
        <v>1180</v>
      </c>
      <c r="B205" s="27">
        <v>0.28194444444444444</v>
      </c>
      <c r="C205" s="27"/>
      <c r="D205" s="26"/>
    </row>
    <row r="206" spans="1:4" x14ac:dyDescent="0.2">
      <c r="A206" s="18" t="s">
        <v>1181</v>
      </c>
      <c r="B206" s="27">
        <v>0.16805555555555554</v>
      </c>
      <c r="C206" s="27"/>
      <c r="D206" s="26"/>
    </row>
    <row r="207" spans="1:4" x14ac:dyDescent="0.2">
      <c r="A207" s="18" t="s">
        <v>1182</v>
      </c>
      <c r="B207" s="27">
        <v>0.20486111111111113</v>
      </c>
      <c r="C207" s="27"/>
      <c r="D207" s="26"/>
    </row>
    <row r="208" spans="1:4" x14ac:dyDescent="0.2">
      <c r="A208" s="18" t="s">
        <v>1183</v>
      </c>
      <c r="B208" s="27">
        <v>0.20833333333333334</v>
      </c>
      <c r="C208" s="27"/>
      <c r="D208" s="26"/>
    </row>
    <row r="209" spans="1:4" x14ac:dyDescent="0.2">
      <c r="A209" s="18" t="s">
        <v>1184</v>
      </c>
      <c r="B209" s="27">
        <v>0.23750000000000002</v>
      </c>
      <c r="C209" s="27"/>
      <c r="D209" s="26"/>
    </row>
    <row r="210" spans="1:4" x14ac:dyDescent="0.2">
      <c r="A210" s="18" t="s">
        <v>1185</v>
      </c>
      <c r="B210" s="27">
        <v>0.28541666666666665</v>
      </c>
      <c r="C210" s="27"/>
      <c r="D210" s="26"/>
    </row>
    <row r="211" spans="1:4" x14ac:dyDescent="0.2">
      <c r="A211" s="18" t="s">
        <v>1186</v>
      </c>
      <c r="B211" s="27">
        <v>0.28611111111111115</v>
      </c>
      <c r="C211" s="27"/>
      <c r="D211" s="26"/>
    </row>
    <row r="212" spans="1:4" x14ac:dyDescent="0.2">
      <c r="A212" s="18" t="s">
        <v>1187</v>
      </c>
      <c r="B212" s="27">
        <v>0.28611111111111115</v>
      </c>
      <c r="C212" s="27"/>
      <c r="D212" s="26"/>
    </row>
    <row r="213" spans="1:4" x14ac:dyDescent="0.2">
      <c r="A213" s="18" t="s">
        <v>1188</v>
      </c>
      <c r="B213" s="27">
        <v>0.26180555555555557</v>
      </c>
      <c r="C213" s="27"/>
      <c r="D213" s="26"/>
    </row>
    <row r="214" spans="1:4" x14ac:dyDescent="0.2">
      <c r="A214" s="18" t="s">
        <v>1189</v>
      </c>
      <c r="B214" s="27">
        <v>0.18541666666666667</v>
      </c>
      <c r="C214" s="27"/>
      <c r="D214" s="26"/>
    </row>
    <row r="215" spans="1:4" x14ac:dyDescent="0.2">
      <c r="A215" s="18" t="s">
        <v>1190</v>
      </c>
      <c r="B215" s="27">
        <v>0.21041666666666667</v>
      </c>
      <c r="C215" s="27"/>
      <c r="D215" s="26"/>
    </row>
    <row r="216" spans="1:4" x14ac:dyDescent="0.2">
      <c r="A216" s="18" t="s">
        <v>1191</v>
      </c>
      <c r="B216" s="27">
        <v>0.19583333333333333</v>
      </c>
      <c r="C216" s="27"/>
      <c r="D216" s="26"/>
    </row>
    <row r="217" spans="1:4" x14ac:dyDescent="0.2">
      <c r="A217" s="18" t="s">
        <v>1192</v>
      </c>
      <c r="B217" s="27">
        <v>0.25277777777777777</v>
      </c>
      <c r="C217" s="27"/>
      <c r="D217" s="26"/>
    </row>
    <row r="218" spans="1:4" x14ac:dyDescent="0.2">
      <c r="A218" s="18" t="s">
        <v>1193</v>
      </c>
      <c r="B218" s="27">
        <v>0.25347222222222221</v>
      </c>
      <c r="C218" s="27"/>
      <c r="D218" s="26"/>
    </row>
    <row r="219" spans="1:4" x14ac:dyDescent="0.2">
      <c r="A219" s="18" t="s">
        <v>1194</v>
      </c>
      <c r="B219" s="27">
        <v>0.20555555555555557</v>
      </c>
      <c r="C219" s="27"/>
      <c r="D219" s="26"/>
    </row>
    <row r="220" spans="1:4" x14ac:dyDescent="0.2">
      <c r="A220" s="18" t="s">
        <v>1195</v>
      </c>
      <c r="B220" s="27">
        <v>0.25763888888888892</v>
      </c>
      <c r="C220" s="27"/>
      <c r="D220" s="26"/>
    </row>
    <row r="221" spans="1:4" x14ac:dyDescent="0.2">
      <c r="A221" s="18" t="s">
        <v>1196</v>
      </c>
      <c r="B221" s="27">
        <v>0.20694444444444446</v>
      </c>
      <c r="C221" s="27"/>
      <c r="D221" s="26"/>
    </row>
    <row r="222" spans="1:4" x14ac:dyDescent="0.2">
      <c r="A222" s="18" t="s">
        <v>1197</v>
      </c>
      <c r="B222" s="27">
        <v>0.23541666666666669</v>
      </c>
      <c r="C222" s="27"/>
      <c r="D222" s="26"/>
    </row>
    <row r="223" spans="1:4" x14ac:dyDescent="0.2">
      <c r="A223" s="18" t="s">
        <v>1198</v>
      </c>
      <c r="B223" s="27">
        <v>0.21597222222222223</v>
      </c>
      <c r="C223" s="27"/>
      <c r="D223" s="26"/>
    </row>
    <row r="224" spans="1:4" x14ac:dyDescent="0.2">
      <c r="A224" s="18" t="s">
        <v>1199</v>
      </c>
      <c r="B224" s="27">
        <v>0.24097222222222223</v>
      </c>
      <c r="C224" s="27"/>
      <c r="D224" s="26"/>
    </row>
    <row r="225" spans="1:4" x14ac:dyDescent="0.2">
      <c r="A225" s="18" t="s">
        <v>1200</v>
      </c>
      <c r="B225" s="27">
        <v>0.22847222222222222</v>
      </c>
      <c r="C225" s="27"/>
      <c r="D225" s="26"/>
    </row>
    <row r="226" spans="1:4" x14ac:dyDescent="0.2">
      <c r="A226" s="18" t="s">
        <v>1201</v>
      </c>
      <c r="B226" s="27">
        <v>0.19236111111111112</v>
      </c>
      <c r="C226" s="27"/>
      <c r="D226" s="26"/>
    </row>
    <row r="227" spans="1:4" x14ac:dyDescent="0.2">
      <c r="A227" s="18" t="s">
        <v>1202</v>
      </c>
      <c r="B227" s="27">
        <v>0.18194444444444444</v>
      </c>
      <c r="C227" s="27"/>
      <c r="D227" s="26"/>
    </row>
    <row r="228" spans="1:4" x14ac:dyDescent="0.2">
      <c r="A228" s="18" t="s">
        <v>1203</v>
      </c>
      <c r="B228" s="27">
        <v>0.24861111111111112</v>
      </c>
      <c r="C228" s="27"/>
      <c r="D228" s="26"/>
    </row>
    <row r="229" spans="1:4" x14ac:dyDescent="0.2">
      <c r="A229" s="18" t="s">
        <v>1204</v>
      </c>
      <c r="B229" s="27">
        <v>0.20625000000000002</v>
      </c>
      <c r="C229" s="27"/>
      <c r="D229" s="26"/>
    </row>
    <row r="230" spans="1:4" x14ac:dyDescent="0.2">
      <c r="A230" s="18" t="s">
        <v>1205</v>
      </c>
      <c r="B230" s="27">
        <v>0.26319444444444445</v>
      </c>
      <c r="C230" s="27"/>
      <c r="D230" s="26"/>
    </row>
    <row r="231" spans="1:4" x14ac:dyDescent="0.2">
      <c r="A231" s="18" t="s">
        <v>1206</v>
      </c>
      <c r="B231" s="27">
        <v>0.2590277777777778</v>
      </c>
      <c r="C231" s="27"/>
      <c r="D231" s="26"/>
    </row>
    <row r="232" spans="1:4" x14ac:dyDescent="0.2">
      <c r="A232" s="18" t="s">
        <v>1207</v>
      </c>
      <c r="B232" s="27">
        <v>0.23055555555555554</v>
      </c>
      <c r="C232" s="27"/>
      <c r="D232" s="26"/>
    </row>
    <row r="233" spans="1:4" x14ac:dyDescent="0.2">
      <c r="A233" s="18" t="s">
        <v>1208</v>
      </c>
      <c r="B233" s="27">
        <v>0.26250000000000001</v>
      </c>
      <c r="C233" s="27"/>
      <c r="D233" s="26"/>
    </row>
    <row r="234" spans="1:4" x14ac:dyDescent="0.2">
      <c r="A234" s="18" t="s">
        <v>1209</v>
      </c>
      <c r="B234" s="27">
        <v>0.27847222222222223</v>
      </c>
      <c r="C234" s="27"/>
      <c r="D234" s="26"/>
    </row>
    <row r="235" spans="1:4" x14ac:dyDescent="0.2">
      <c r="A235" s="18" t="s">
        <v>1210</v>
      </c>
      <c r="B235" s="27">
        <v>0.18055555555555555</v>
      </c>
      <c r="C235" s="27"/>
      <c r="D235" s="26"/>
    </row>
    <row r="236" spans="1:4" x14ac:dyDescent="0.2">
      <c r="A236" s="18" t="s">
        <v>1211</v>
      </c>
      <c r="B236" s="27">
        <v>0.24791666666666667</v>
      </c>
      <c r="C236" s="27"/>
      <c r="D236" s="26"/>
    </row>
    <row r="237" spans="1:4" x14ac:dyDescent="0.2">
      <c r="A237" s="18" t="s">
        <v>1212</v>
      </c>
      <c r="B237" s="27">
        <v>0.22361111111111109</v>
      </c>
      <c r="C237" s="27"/>
      <c r="D237" s="26"/>
    </row>
    <row r="238" spans="1:4" x14ac:dyDescent="0.2">
      <c r="A238" s="18" t="s">
        <v>1213</v>
      </c>
      <c r="B238" s="27">
        <v>0.18194444444444444</v>
      </c>
      <c r="C238" s="27"/>
      <c r="D238" s="26"/>
    </row>
    <row r="239" spans="1:4" x14ac:dyDescent="0.2">
      <c r="A239" s="18" t="s">
        <v>1214</v>
      </c>
      <c r="B239" s="27">
        <v>0.2298611111111111</v>
      </c>
      <c r="C239" s="27"/>
      <c r="D239" s="26"/>
    </row>
    <row r="240" spans="1:4" x14ac:dyDescent="0.2">
      <c r="A240" s="18" t="s">
        <v>1215</v>
      </c>
      <c r="B240" s="27">
        <v>0.20694444444444446</v>
      </c>
      <c r="C240" s="27"/>
      <c r="D240" s="26"/>
    </row>
    <row r="241" spans="1:4" x14ac:dyDescent="0.2">
      <c r="A241" s="18" t="s">
        <v>1216</v>
      </c>
      <c r="B241" s="27">
        <v>0.23819444444444446</v>
      </c>
      <c r="C241" s="27"/>
      <c r="D241" s="26"/>
    </row>
    <row r="242" spans="1:4" x14ac:dyDescent="0.2">
      <c r="A242" s="18" t="s">
        <v>1217</v>
      </c>
      <c r="B242" s="27">
        <v>0.24861111111111112</v>
      </c>
      <c r="C242" s="27"/>
      <c r="D242" s="26"/>
    </row>
    <row r="243" spans="1:4" x14ac:dyDescent="0.2">
      <c r="A243" s="18" t="s">
        <v>1218</v>
      </c>
      <c r="B243" s="27">
        <v>0.24097222222222223</v>
      </c>
      <c r="C243" s="27"/>
      <c r="D243" s="26"/>
    </row>
    <row r="244" spans="1:4" x14ac:dyDescent="0.2">
      <c r="A244" s="18" t="s">
        <v>1219</v>
      </c>
      <c r="B244" s="27">
        <v>0.21527777777777779</v>
      </c>
      <c r="C244" s="27"/>
      <c r="D244" s="26"/>
    </row>
    <row r="245" spans="1:4" x14ac:dyDescent="0.2">
      <c r="A245" s="18" t="s">
        <v>1220</v>
      </c>
      <c r="B245" s="27">
        <v>0.1673611111111111</v>
      </c>
      <c r="C245" s="27"/>
      <c r="D245" s="26"/>
    </row>
    <row r="246" spans="1:4" x14ac:dyDescent="0.2">
      <c r="A246" s="18" t="s">
        <v>1221</v>
      </c>
      <c r="B246" s="27">
        <v>0.26597222222222222</v>
      </c>
      <c r="C246" s="27"/>
      <c r="D246" s="26"/>
    </row>
    <row r="247" spans="1:4" x14ac:dyDescent="0.2">
      <c r="A247" s="18" t="s">
        <v>1222</v>
      </c>
      <c r="B247" s="27">
        <v>0.22361111111111109</v>
      </c>
      <c r="C247" s="27"/>
      <c r="D247" s="26"/>
    </row>
    <row r="248" spans="1:4" x14ac:dyDescent="0.2">
      <c r="A248" s="18" t="s">
        <v>1223</v>
      </c>
      <c r="B248" s="27">
        <v>0.20347222222222219</v>
      </c>
      <c r="C248" s="27"/>
      <c r="D248" s="26"/>
    </row>
    <row r="249" spans="1:4" x14ac:dyDescent="0.2">
      <c r="A249" s="18" t="s">
        <v>1224</v>
      </c>
      <c r="B249" s="27">
        <v>0.21736111111111112</v>
      </c>
      <c r="C249" s="27"/>
      <c r="D249" s="26"/>
    </row>
    <row r="250" spans="1:4" x14ac:dyDescent="0.2">
      <c r="A250" s="18" t="s">
        <v>1225</v>
      </c>
      <c r="B250" s="27">
        <v>0.21527777777777779</v>
      </c>
      <c r="C250" s="27"/>
      <c r="D250" s="26"/>
    </row>
    <row r="251" spans="1:4" x14ac:dyDescent="0.2">
      <c r="A251" s="18" t="s">
        <v>1226</v>
      </c>
      <c r="B251" s="27">
        <v>0.17569444444444446</v>
      </c>
      <c r="C251" s="27"/>
      <c r="D251" s="26"/>
    </row>
    <row r="252" spans="1:4" x14ac:dyDescent="0.2">
      <c r="A252" s="18" t="s">
        <v>1227</v>
      </c>
      <c r="B252" s="27">
        <v>0.21458333333333335</v>
      </c>
      <c r="C252" s="27"/>
      <c r="D252" s="26"/>
    </row>
    <row r="253" spans="1:4" x14ac:dyDescent="0.2">
      <c r="A253" s="18" t="s">
        <v>1228</v>
      </c>
      <c r="B253" s="27">
        <v>0.26180555555555557</v>
      </c>
      <c r="C253" s="27"/>
      <c r="D253" s="26"/>
    </row>
    <row r="254" spans="1:4" x14ac:dyDescent="0.2">
      <c r="A254" s="18" t="s">
        <v>1229</v>
      </c>
      <c r="B254" s="27">
        <v>0.20694444444444446</v>
      </c>
      <c r="C254" s="27"/>
      <c r="D254" s="26"/>
    </row>
    <row r="255" spans="1:4" x14ac:dyDescent="0.2">
      <c r="A255" s="18" t="s">
        <v>1230</v>
      </c>
      <c r="B255" s="27">
        <v>0.22777777777777777</v>
      </c>
      <c r="C255" s="27"/>
      <c r="D255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4"/>
  <sheetViews>
    <sheetView workbookViewId="0">
      <selection activeCell="J20" sqref="J20"/>
    </sheetView>
  </sheetViews>
  <sheetFormatPr defaultRowHeight="12" x14ac:dyDescent="0.2"/>
  <cols>
    <col min="1" max="1" width="13.5" bestFit="1" customWidth="1"/>
  </cols>
  <sheetData>
    <row r="1" spans="1:6" x14ac:dyDescent="0.2">
      <c r="A1" s="25" t="s">
        <v>714</v>
      </c>
      <c r="B1" s="25" t="s">
        <v>1364</v>
      </c>
      <c r="C1" s="25" t="s">
        <v>1365</v>
      </c>
      <c r="D1" s="34" t="s">
        <v>1366</v>
      </c>
    </row>
    <row r="2" spans="1:6" x14ac:dyDescent="0.2">
      <c r="A2" t="s">
        <v>1262</v>
      </c>
      <c r="B2" s="33">
        <v>0.38472222222222224</v>
      </c>
      <c r="C2" s="33">
        <v>0.51249999999999996</v>
      </c>
    </row>
    <row r="3" spans="1:6" x14ac:dyDescent="0.2">
      <c r="A3" t="s">
        <v>1263</v>
      </c>
      <c r="B3" s="33">
        <v>0.37013888888888891</v>
      </c>
      <c r="C3" s="33">
        <v>0.52847222222222223</v>
      </c>
      <c r="F3" s="10" t="s">
        <v>1367</v>
      </c>
    </row>
    <row r="4" spans="1:6" x14ac:dyDescent="0.2">
      <c r="A4" t="s">
        <v>1264</v>
      </c>
      <c r="B4" s="33">
        <v>0.41944444444444445</v>
      </c>
      <c r="C4" s="33">
        <v>0.56874999999999998</v>
      </c>
      <c r="F4" s="10" t="s">
        <v>1368</v>
      </c>
    </row>
    <row r="5" spans="1:6" x14ac:dyDescent="0.2">
      <c r="A5" t="s">
        <v>1265</v>
      </c>
      <c r="B5" s="33">
        <v>0.36805555555555558</v>
      </c>
      <c r="C5" s="33">
        <v>0.50277777777777777</v>
      </c>
      <c r="F5" s="10" t="s">
        <v>1369</v>
      </c>
    </row>
    <row r="6" spans="1:6" x14ac:dyDescent="0.2">
      <c r="A6" t="s">
        <v>1266</v>
      </c>
      <c r="B6" s="33">
        <v>0.42847222222222225</v>
      </c>
      <c r="C6" s="33">
        <v>0.55833333333333335</v>
      </c>
      <c r="F6" s="10" t="s">
        <v>1370</v>
      </c>
    </row>
    <row r="7" spans="1:6" x14ac:dyDescent="0.2">
      <c r="A7" t="s">
        <v>1267</v>
      </c>
      <c r="B7" s="33">
        <v>0.3666666666666667</v>
      </c>
      <c r="C7" s="33">
        <v>0.53541666666666665</v>
      </c>
    </row>
    <row r="8" spans="1:6" x14ac:dyDescent="0.2">
      <c r="A8" t="s">
        <v>1268</v>
      </c>
      <c r="B8" s="33">
        <v>0.42083333333333334</v>
      </c>
      <c r="C8" s="33">
        <v>0.54166666666666663</v>
      </c>
    </row>
    <row r="9" spans="1:6" x14ac:dyDescent="0.2">
      <c r="A9" t="s">
        <v>1269</v>
      </c>
      <c r="B9" s="33">
        <v>0.36944444444444446</v>
      </c>
      <c r="C9" s="33">
        <v>0.52152777777777781</v>
      </c>
    </row>
    <row r="10" spans="1:6" x14ac:dyDescent="0.2">
      <c r="A10" t="s">
        <v>1270</v>
      </c>
      <c r="B10" s="33">
        <v>0.38125000000000003</v>
      </c>
      <c r="C10" s="33">
        <v>0.54166666666666663</v>
      </c>
    </row>
    <row r="11" spans="1:6" x14ac:dyDescent="0.2">
      <c r="A11" t="s">
        <v>1271</v>
      </c>
      <c r="B11" s="33">
        <v>0.3979166666666667</v>
      </c>
      <c r="C11" s="33">
        <v>0.55486111111111114</v>
      </c>
    </row>
    <row r="12" spans="1:6" x14ac:dyDescent="0.2">
      <c r="A12" t="s">
        <v>1272</v>
      </c>
      <c r="B12" s="33">
        <v>0.4201388888888889</v>
      </c>
      <c r="C12" s="33">
        <v>0.50763888888888886</v>
      </c>
    </row>
    <row r="13" spans="1:6" x14ac:dyDescent="0.2">
      <c r="A13" t="s">
        <v>1273</v>
      </c>
      <c r="B13" s="33">
        <v>0.35625000000000001</v>
      </c>
      <c r="C13" s="33">
        <v>0.53472222222222221</v>
      </c>
    </row>
    <row r="14" spans="1:6" x14ac:dyDescent="0.2">
      <c r="A14" t="s">
        <v>1274</v>
      </c>
      <c r="B14" s="33">
        <v>0.39166666666666666</v>
      </c>
      <c r="C14" s="33">
        <v>0.53819444444444442</v>
      </c>
    </row>
    <row r="15" spans="1:6" x14ac:dyDescent="0.2">
      <c r="A15" t="s">
        <v>1275</v>
      </c>
      <c r="B15" s="33">
        <v>0.41736111111111113</v>
      </c>
      <c r="C15" s="33">
        <v>0.58125000000000004</v>
      </c>
    </row>
    <row r="16" spans="1:6" x14ac:dyDescent="0.2">
      <c r="A16" t="s">
        <v>1276</v>
      </c>
      <c r="B16" s="33">
        <v>0.3930555555555556</v>
      </c>
      <c r="C16" s="33">
        <v>0.50347222222222221</v>
      </c>
    </row>
    <row r="17" spans="1:3" x14ac:dyDescent="0.2">
      <c r="A17" t="s">
        <v>1277</v>
      </c>
      <c r="B17" s="33">
        <v>0.36944444444444446</v>
      </c>
      <c r="C17" s="33">
        <v>0.50694444444444442</v>
      </c>
    </row>
    <row r="18" spans="1:3" x14ac:dyDescent="0.2">
      <c r="A18" t="s">
        <v>1278</v>
      </c>
      <c r="B18" s="33">
        <v>0.41805555555555557</v>
      </c>
      <c r="C18" s="33">
        <v>0.51944444444444449</v>
      </c>
    </row>
    <row r="19" spans="1:3" x14ac:dyDescent="0.2">
      <c r="A19" t="s">
        <v>1279</v>
      </c>
      <c r="B19" s="33">
        <v>0.36527777777777781</v>
      </c>
      <c r="C19" s="33">
        <v>0.51041666666666663</v>
      </c>
    </row>
    <row r="20" spans="1:3" x14ac:dyDescent="0.2">
      <c r="A20" t="s">
        <v>1280</v>
      </c>
      <c r="B20" s="33">
        <v>0.38333333333333336</v>
      </c>
      <c r="C20" s="33">
        <v>0.50416666666666665</v>
      </c>
    </row>
    <row r="21" spans="1:3" x14ac:dyDescent="0.2">
      <c r="A21" t="s">
        <v>1281</v>
      </c>
      <c r="B21" s="33">
        <v>0.38055555555555559</v>
      </c>
      <c r="C21" s="33">
        <v>0.50208333333333333</v>
      </c>
    </row>
    <row r="22" spans="1:3" x14ac:dyDescent="0.2">
      <c r="A22" t="s">
        <v>1282</v>
      </c>
      <c r="B22" s="33">
        <v>0.35694444444444445</v>
      </c>
      <c r="C22" s="33">
        <v>0.55555555555555558</v>
      </c>
    </row>
    <row r="23" spans="1:3" x14ac:dyDescent="0.2">
      <c r="A23" t="s">
        <v>1283</v>
      </c>
      <c r="B23" s="33">
        <v>0.4291666666666667</v>
      </c>
      <c r="C23" s="33">
        <v>0.52638888888888891</v>
      </c>
    </row>
    <row r="24" spans="1:3" x14ac:dyDescent="0.2">
      <c r="A24" t="s">
        <v>1284</v>
      </c>
      <c r="B24" s="33">
        <v>0.37638888888888888</v>
      </c>
      <c r="C24" s="33">
        <v>0.50694444444444442</v>
      </c>
    </row>
    <row r="25" spans="1:3" x14ac:dyDescent="0.2">
      <c r="A25" t="s">
        <v>1285</v>
      </c>
      <c r="B25" s="33">
        <v>0.37916666666666671</v>
      </c>
      <c r="C25" s="33">
        <v>0.51944444444444449</v>
      </c>
    </row>
    <row r="26" spans="1:3" x14ac:dyDescent="0.2">
      <c r="A26" t="s">
        <v>1286</v>
      </c>
      <c r="B26" s="33">
        <v>0.41944444444444445</v>
      </c>
      <c r="C26" s="33">
        <v>0.56805555555555554</v>
      </c>
    </row>
    <row r="27" spans="1:3" x14ac:dyDescent="0.2">
      <c r="A27" t="s">
        <v>1287</v>
      </c>
      <c r="B27" s="33">
        <v>0.4201388888888889</v>
      </c>
      <c r="C27" s="33">
        <v>0.52361111111111114</v>
      </c>
    </row>
    <row r="28" spans="1:3" x14ac:dyDescent="0.2">
      <c r="A28" t="s">
        <v>1288</v>
      </c>
      <c r="B28" s="33">
        <v>0.39027777777777778</v>
      </c>
      <c r="C28" s="33">
        <v>0.53263888888888888</v>
      </c>
    </row>
    <row r="29" spans="1:3" x14ac:dyDescent="0.2">
      <c r="A29" t="s">
        <v>1289</v>
      </c>
      <c r="B29" s="33">
        <v>0.43194444444444446</v>
      </c>
      <c r="C29" s="33">
        <v>0.54236111111111107</v>
      </c>
    </row>
    <row r="30" spans="1:3" x14ac:dyDescent="0.2">
      <c r="A30" t="s">
        <v>1290</v>
      </c>
      <c r="B30" s="33">
        <v>0.38611111111111113</v>
      </c>
      <c r="C30" s="33">
        <v>0.54652777777777772</v>
      </c>
    </row>
    <row r="31" spans="1:3" x14ac:dyDescent="0.2">
      <c r="A31" t="s">
        <v>1291</v>
      </c>
      <c r="B31" s="33">
        <v>0.4243055555555556</v>
      </c>
      <c r="C31" s="33">
        <v>0.5625</v>
      </c>
    </row>
    <row r="32" spans="1:3" x14ac:dyDescent="0.2">
      <c r="A32" t="s">
        <v>1292</v>
      </c>
      <c r="B32" s="33">
        <v>0.40208333333333335</v>
      </c>
      <c r="C32" s="33">
        <v>0.5131944444444444</v>
      </c>
    </row>
    <row r="33" spans="1:3" x14ac:dyDescent="0.2">
      <c r="A33" t="s">
        <v>1293</v>
      </c>
      <c r="B33" s="33">
        <v>0.37569444444444444</v>
      </c>
      <c r="C33" s="33">
        <v>0.54305555555555551</v>
      </c>
    </row>
    <row r="34" spans="1:3" x14ac:dyDescent="0.2">
      <c r="A34" t="s">
        <v>1294</v>
      </c>
      <c r="B34" s="33">
        <v>0.42152777777777778</v>
      </c>
      <c r="C34" s="33">
        <v>0.5444444444444444</v>
      </c>
    </row>
    <row r="35" spans="1:3" x14ac:dyDescent="0.2">
      <c r="A35" t="s">
        <v>1295</v>
      </c>
      <c r="B35" s="33">
        <v>0.36388888888888893</v>
      </c>
      <c r="C35" s="33">
        <v>0.50277777777777777</v>
      </c>
    </row>
    <row r="36" spans="1:3" x14ac:dyDescent="0.2">
      <c r="A36" t="s">
        <v>1296</v>
      </c>
      <c r="B36" s="33">
        <v>0.41319444444444448</v>
      </c>
      <c r="C36" s="33">
        <v>0.53819444444444442</v>
      </c>
    </row>
    <row r="37" spans="1:3" x14ac:dyDescent="0.2">
      <c r="A37" t="s">
        <v>1297</v>
      </c>
      <c r="B37" s="33">
        <v>0.41111111111111115</v>
      </c>
      <c r="C37" s="33">
        <v>0.52569444444444446</v>
      </c>
    </row>
    <row r="38" spans="1:3" x14ac:dyDescent="0.2">
      <c r="A38" t="s">
        <v>1298</v>
      </c>
      <c r="B38" s="33">
        <v>0.42569444444444449</v>
      </c>
      <c r="C38" s="33">
        <v>0.50763888888888886</v>
      </c>
    </row>
    <row r="39" spans="1:3" x14ac:dyDescent="0.2">
      <c r="A39" t="s">
        <v>1299</v>
      </c>
      <c r="B39" s="33">
        <v>0.42291666666666666</v>
      </c>
      <c r="C39" s="33">
        <v>0.52638888888888891</v>
      </c>
    </row>
    <row r="40" spans="1:3" x14ac:dyDescent="0.2">
      <c r="A40" t="s">
        <v>1203</v>
      </c>
      <c r="B40" s="33">
        <v>0.3666666666666667</v>
      </c>
      <c r="C40" s="33">
        <v>0.56874999999999998</v>
      </c>
    </row>
    <row r="41" spans="1:3" x14ac:dyDescent="0.2">
      <c r="A41" t="s">
        <v>1300</v>
      </c>
      <c r="B41" s="33">
        <v>0.38750000000000001</v>
      </c>
      <c r="C41" s="33">
        <v>0.5625</v>
      </c>
    </row>
    <row r="42" spans="1:3" x14ac:dyDescent="0.2">
      <c r="A42" t="s">
        <v>1301</v>
      </c>
      <c r="B42" s="33">
        <v>0.39583333333333337</v>
      </c>
      <c r="C42" s="33">
        <v>0.54305555555555551</v>
      </c>
    </row>
    <row r="43" spans="1:3" x14ac:dyDescent="0.2">
      <c r="A43" t="s">
        <v>1302</v>
      </c>
      <c r="B43" s="33">
        <v>0.42847222222222225</v>
      </c>
      <c r="C43" s="33">
        <v>0.54583333333333339</v>
      </c>
    </row>
    <row r="44" spans="1:3" x14ac:dyDescent="0.2">
      <c r="A44" t="s">
        <v>1303</v>
      </c>
      <c r="B44" s="33">
        <v>0.38680555555555557</v>
      </c>
      <c r="C44" s="33">
        <v>0.56458333333333333</v>
      </c>
    </row>
    <row r="45" spans="1:3" x14ac:dyDescent="0.2">
      <c r="A45" t="s">
        <v>1304</v>
      </c>
      <c r="B45" s="33">
        <v>0.37152777777777779</v>
      </c>
      <c r="C45" s="33">
        <v>0.55000000000000004</v>
      </c>
    </row>
    <row r="46" spans="1:3" x14ac:dyDescent="0.2">
      <c r="A46" t="s">
        <v>1305</v>
      </c>
      <c r="B46" s="33">
        <v>0.4201388888888889</v>
      </c>
      <c r="C46" s="33">
        <v>0.53680555555555554</v>
      </c>
    </row>
    <row r="47" spans="1:3" x14ac:dyDescent="0.2">
      <c r="A47" t="s">
        <v>1306</v>
      </c>
      <c r="B47" s="33">
        <v>0.3666666666666667</v>
      </c>
      <c r="C47" s="33">
        <v>0.5083333333333333</v>
      </c>
    </row>
    <row r="48" spans="1:3" x14ac:dyDescent="0.2">
      <c r="A48" t="s">
        <v>1307</v>
      </c>
      <c r="B48" s="33">
        <v>0.37708333333333333</v>
      </c>
      <c r="C48" s="33">
        <v>0.5131944444444444</v>
      </c>
    </row>
    <row r="49" spans="1:3" x14ac:dyDescent="0.2">
      <c r="A49" t="s">
        <v>1308</v>
      </c>
      <c r="B49" s="33">
        <v>0.35416666666666669</v>
      </c>
      <c r="C49" s="33">
        <v>0.53333333333333333</v>
      </c>
    </row>
    <row r="50" spans="1:3" x14ac:dyDescent="0.2">
      <c r="A50" t="s">
        <v>1309</v>
      </c>
      <c r="B50" s="33">
        <v>0.43125000000000002</v>
      </c>
      <c r="C50" s="33">
        <v>0.54305555555555551</v>
      </c>
    </row>
    <row r="51" spans="1:3" x14ac:dyDescent="0.2">
      <c r="A51" t="s">
        <v>1310</v>
      </c>
      <c r="B51" s="33">
        <v>0.41597222222222224</v>
      </c>
      <c r="C51" s="33">
        <v>0.51736111111111116</v>
      </c>
    </row>
    <row r="52" spans="1:3" x14ac:dyDescent="0.2">
      <c r="A52" t="s">
        <v>1311</v>
      </c>
      <c r="B52" s="33">
        <v>0.42222222222222222</v>
      </c>
      <c r="C52" s="33">
        <v>0.51527777777777772</v>
      </c>
    </row>
    <row r="53" spans="1:3" x14ac:dyDescent="0.2">
      <c r="A53" t="s">
        <v>1312</v>
      </c>
      <c r="B53" s="33">
        <v>0.37708333333333333</v>
      </c>
      <c r="C53" s="33">
        <v>0.53333333333333333</v>
      </c>
    </row>
    <row r="54" spans="1:3" x14ac:dyDescent="0.2">
      <c r="A54" t="s">
        <v>1313</v>
      </c>
      <c r="B54" s="33">
        <v>0.42083333333333334</v>
      </c>
      <c r="C54" s="33">
        <v>0.57361111111111107</v>
      </c>
    </row>
    <row r="55" spans="1:3" x14ac:dyDescent="0.2">
      <c r="A55" t="s">
        <v>1314</v>
      </c>
      <c r="B55" s="33">
        <v>0.39444444444444449</v>
      </c>
      <c r="C55" s="33">
        <v>0.53055555555555556</v>
      </c>
    </row>
    <row r="56" spans="1:3" x14ac:dyDescent="0.2">
      <c r="A56" t="s">
        <v>1315</v>
      </c>
      <c r="B56" s="33">
        <v>0.3930555555555556</v>
      </c>
      <c r="C56" s="33">
        <v>0.56180555555555556</v>
      </c>
    </row>
    <row r="57" spans="1:3" x14ac:dyDescent="0.2">
      <c r="A57" t="s">
        <v>1316</v>
      </c>
      <c r="B57" s="33">
        <v>0.39861111111111114</v>
      </c>
      <c r="C57" s="33">
        <v>0.57916666666666661</v>
      </c>
    </row>
    <row r="58" spans="1:3" x14ac:dyDescent="0.2">
      <c r="A58" t="s">
        <v>1317</v>
      </c>
      <c r="B58" s="33">
        <v>0.39444444444444449</v>
      </c>
      <c r="C58" s="33">
        <v>0.50902777777777775</v>
      </c>
    </row>
    <row r="59" spans="1:3" x14ac:dyDescent="0.2">
      <c r="A59" t="s">
        <v>1318</v>
      </c>
      <c r="B59" s="33">
        <v>0.41736111111111113</v>
      </c>
      <c r="C59" s="33">
        <v>0.54583333333333339</v>
      </c>
    </row>
    <row r="60" spans="1:3" x14ac:dyDescent="0.2">
      <c r="A60" t="s">
        <v>1319</v>
      </c>
      <c r="B60" s="33">
        <v>0.39097222222222222</v>
      </c>
      <c r="C60" s="33">
        <v>0.54027777777777775</v>
      </c>
    </row>
    <row r="61" spans="1:3" x14ac:dyDescent="0.2">
      <c r="A61" t="s">
        <v>1320</v>
      </c>
      <c r="B61" s="33">
        <v>0.40694444444444444</v>
      </c>
      <c r="C61" s="33">
        <v>0.50624999999999998</v>
      </c>
    </row>
    <row r="62" spans="1:3" x14ac:dyDescent="0.2">
      <c r="A62" t="s">
        <v>1321</v>
      </c>
      <c r="B62" s="33">
        <v>0.37777777777777777</v>
      </c>
      <c r="C62" s="33">
        <v>0.50624999999999998</v>
      </c>
    </row>
    <row r="63" spans="1:3" x14ac:dyDescent="0.2">
      <c r="A63" t="s">
        <v>1322</v>
      </c>
      <c r="B63" s="33">
        <v>0.35416666666666669</v>
      </c>
      <c r="C63" s="33">
        <v>0.51458333333333328</v>
      </c>
    </row>
    <row r="64" spans="1:3" x14ac:dyDescent="0.2">
      <c r="A64" t="s">
        <v>1323</v>
      </c>
      <c r="B64" s="33">
        <v>0.43680555555555556</v>
      </c>
      <c r="C64" s="33">
        <v>0.56388888888888888</v>
      </c>
    </row>
    <row r="65" spans="1:3" x14ac:dyDescent="0.2">
      <c r="A65" t="s">
        <v>1324</v>
      </c>
      <c r="B65" s="33">
        <v>0.3888888888888889</v>
      </c>
      <c r="C65" s="33">
        <v>0.54652777777777772</v>
      </c>
    </row>
    <row r="66" spans="1:3" x14ac:dyDescent="0.2">
      <c r="A66" t="s">
        <v>1325</v>
      </c>
      <c r="B66" s="33">
        <v>0.39652777777777781</v>
      </c>
      <c r="C66" s="33">
        <v>0.50972222222222219</v>
      </c>
    </row>
    <row r="67" spans="1:3" x14ac:dyDescent="0.2">
      <c r="A67" t="s">
        <v>1326</v>
      </c>
      <c r="B67" s="33">
        <v>0.37986111111111115</v>
      </c>
      <c r="C67" s="33">
        <v>0.52083333333333337</v>
      </c>
    </row>
    <row r="68" spans="1:3" x14ac:dyDescent="0.2">
      <c r="A68" t="s">
        <v>1327</v>
      </c>
      <c r="B68" s="33">
        <v>0.40208333333333335</v>
      </c>
      <c r="C68" s="33">
        <v>0.51180555555555551</v>
      </c>
    </row>
    <row r="69" spans="1:3" x14ac:dyDescent="0.2">
      <c r="A69" t="s">
        <v>1328</v>
      </c>
      <c r="B69" s="33">
        <v>0.38750000000000001</v>
      </c>
      <c r="C69" s="33">
        <v>0.51249999999999996</v>
      </c>
    </row>
    <row r="70" spans="1:3" x14ac:dyDescent="0.2">
      <c r="A70" t="s">
        <v>1329</v>
      </c>
      <c r="B70" s="33">
        <v>0.4375</v>
      </c>
      <c r="C70" s="33">
        <v>0.5180555555555556</v>
      </c>
    </row>
    <row r="71" spans="1:3" x14ac:dyDescent="0.2">
      <c r="A71" t="s">
        <v>1330</v>
      </c>
      <c r="B71" s="33">
        <v>0.35625000000000001</v>
      </c>
      <c r="C71" s="33">
        <v>0.50138888888888888</v>
      </c>
    </row>
    <row r="72" spans="1:3" x14ac:dyDescent="0.2">
      <c r="A72" t="s">
        <v>1331</v>
      </c>
      <c r="B72" s="33">
        <v>0.43680555555555556</v>
      </c>
      <c r="C72" s="33">
        <v>0.50486111111111109</v>
      </c>
    </row>
    <row r="73" spans="1:3" x14ac:dyDescent="0.2">
      <c r="A73" t="s">
        <v>1332</v>
      </c>
      <c r="B73" s="33">
        <v>0.36250000000000004</v>
      </c>
      <c r="C73" s="33">
        <v>0.54513888888888884</v>
      </c>
    </row>
    <row r="74" spans="1:3" x14ac:dyDescent="0.2">
      <c r="A74" t="s">
        <v>1333</v>
      </c>
      <c r="B74" s="33">
        <v>0.40347222222222223</v>
      </c>
      <c r="C74" s="33">
        <v>0.55972222222222223</v>
      </c>
    </row>
    <row r="75" spans="1:3" x14ac:dyDescent="0.2">
      <c r="A75" t="s">
        <v>1334</v>
      </c>
      <c r="B75" s="33">
        <v>0.4375</v>
      </c>
      <c r="C75" s="33">
        <v>0.52152777777777781</v>
      </c>
    </row>
    <row r="76" spans="1:3" x14ac:dyDescent="0.2">
      <c r="A76" t="s">
        <v>1335</v>
      </c>
      <c r="B76" s="33">
        <v>0.37777777777777777</v>
      </c>
      <c r="C76" s="33">
        <v>0.5131944444444444</v>
      </c>
    </row>
    <row r="77" spans="1:3" x14ac:dyDescent="0.2">
      <c r="A77" t="s">
        <v>1336</v>
      </c>
      <c r="B77" s="33">
        <v>0.40347222222222223</v>
      </c>
      <c r="C77" s="33">
        <v>0.50972222222222219</v>
      </c>
    </row>
    <row r="78" spans="1:3" x14ac:dyDescent="0.2">
      <c r="A78" t="s">
        <v>1337</v>
      </c>
      <c r="B78" s="33">
        <v>0.39513888888888893</v>
      </c>
      <c r="C78" s="33">
        <v>0.5493055555555556</v>
      </c>
    </row>
    <row r="79" spans="1:3" x14ac:dyDescent="0.2">
      <c r="A79" t="s">
        <v>1338</v>
      </c>
      <c r="B79" s="33">
        <v>0.43194444444444446</v>
      </c>
      <c r="C79" s="33">
        <v>0.53680555555555554</v>
      </c>
    </row>
    <row r="80" spans="1:3" x14ac:dyDescent="0.2">
      <c r="A80" t="s">
        <v>1339</v>
      </c>
      <c r="B80" s="33">
        <v>0.36597222222222225</v>
      </c>
      <c r="C80" s="33">
        <v>0.51111111111111107</v>
      </c>
    </row>
    <row r="81" spans="1:3" x14ac:dyDescent="0.2">
      <c r="A81" t="s">
        <v>1340</v>
      </c>
      <c r="B81" s="33">
        <v>0.36180555555555555</v>
      </c>
      <c r="C81" s="33">
        <v>0.55972222222222223</v>
      </c>
    </row>
    <row r="82" spans="1:3" x14ac:dyDescent="0.2">
      <c r="A82" t="s">
        <v>1341</v>
      </c>
      <c r="B82" s="33">
        <v>0.38194444444444448</v>
      </c>
      <c r="C82" s="33">
        <v>0.56388888888888888</v>
      </c>
    </row>
    <row r="83" spans="1:3" x14ac:dyDescent="0.2">
      <c r="A83" t="s">
        <v>1342</v>
      </c>
      <c r="B83" s="33">
        <v>0.36597222222222225</v>
      </c>
      <c r="C83" s="33">
        <v>0.56388888888888888</v>
      </c>
    </row>
    <row r="84" spans="1:3" x14ac:dyDescent="0.2">
      <c r="A84" t="s">
        <v>1343</v>
      </c>
      <c r="B84" s="33">
        <v>0.42777777777777781</v>
      </c>
      <c r="C84" s="33">
        <v>0.55000000000000004</v>
      </c>
    </row>
    <row r="85" spans="1:3" x14ac:dyDescent="0.2">
      <c r="A85" t="s">
        <v>1344</v>
      </c>
      <c r="B85" s="33">
        <v>0.36527777777777781</v>
      </c>
      <c r="C85" s="33">
        <v>0.50763888888888886</v>
      </c>
    </row>
    <row r="86" spans="1:3" x14ac:dyDescent="0.2">
      <c r="A86" t="s">
        <v>1345</v>
      </c>
      <c r="B86" s="33">
        <v>0.37916666666666671</v>
      </c>
      <c r="C86" s="33">
        <v>0.5180555555555556</v>
      </c>
    </row>
    <row r="87" spans="1:3" x14ac:dyDescent="0.2">
      <c r="A87" t="s">
        <v>1346</v>
      </c>
      <c r="B87" s="33">
        <v>0.42708333333333337</v>
      </c>
      <c r="C87" s="33">
        <v>0.52222222222222225</v>
      </c>
    </row>
    <row r="88" spans="1:3" x14ac:dyDescent="0.2">
      <c r="A88" t="s">
        <v>1347</v>
      </c>
      <c r="B88" s="33">
        <v>0.41458333333333336</v>
      </c>
      <c r="C88" s="33">
        <v>0.56388888888888888</v>
      </c>
    </row>
    <row r="89" spans="1:3" x14ac:dyDescent="0.2">
      <c r="A89" t="s">
        <v>1348</v>
      </c>
      <c r="B89" s="33">
        <v>0.41736111111111113</v>
      </c>
      <c r="C89" s="33">
        <v>0.58194444444444449</v>
      </c>
    </row>
    <row r="90" spans="1:3" x14ac:dyDescent="0.2">
      <c r="A90" t="s">
        <v>1349</v>
      </c>
      <c r="B90" s="33">
        <v>0.41250000000000003</v>
      </c>
      <c r="C90" s="33">
        <v>0.54652777777777772</v>
      </c>
    </row>
    <row r="91" spans="1:3" x14ac:dyDescent="0.2">
      <c r="A91" t="s">
        <v>1350</v>
      </c>
      <c r="B91" s="33">
        <v>0.42500000000000004</v>
      </c>
      <c r="C91" s="33">
        <v>0.57847222222222228</v>
      </c>
    </row>
    <row r="92" spans="1:3" x14ac:dyDescent="0.2">
      <c r="A92" t="s">
        <v>1351</v>
      </c>
      <c r="B92" s="33">
        <v>0.40277777777777779</v>
      </c>
      <c r="C92" s="33">
        <v>0.52986111111111112</v>
      </c>
    </row>
    <row r="93" spans="1:3" x14ac:dyDescent="0.2">
      <c r="A93" t="s">
        <v>1352</v>
      </c>
      <c r="B93" s="33">
        <v>0.39375000000000004</v>
      </c>
      <c r="C93" s="33">
        <v>0.52916666666666667</v>
      </c>
    </row>
    <row r="94" spans="1:3" x14ac:dyDescent="0.2">
      <c r="A94" t="s">
        <v>1353</v>
      </c>
      <c r="B94" s="33">
        <v>0.43611111111111112</v>
      </c>
      <c r="C94" s="33">
        <v>0.52986111111111112</v>
      </c>
    </row>
    <row r="95" spans="1:3" x14ac:dyDescent="0.2">
      <c r="A95" t="s">
        <v>1354</v>
      </c>
      <c r="B95" s="33">
        <v>0.35833333333333334</v>
      </c>
      <c r="C95" s="33">
        <v>0.51597222222222228</v>
      </c>
    </row>
    <row r="96" spans="1:3" x14ac:dyDescent="0.2">
      <c r="A96" t="s">
        <v>1355</v>
      </c>
      <c r="B96" s="33">
        <v>0.40069444444444446</v>
      </c>
      <c r="C96" s="33">
        <v>0.51111111111111107</v>
      </c>
    </row>
    <row r="97" spans="1:3" x14ac:dyDescent="0.2">
      <c r="A97" t="s">
        <v>1356</v>
      </c>
      <c r="B97" s="33">
        <v>0.40069444444444446</v>
      </c>
      <c r="C97" s="33">
        <v>0.55347222222222225</v>
      </c>
    </row>
    <row r="98" spans="1:3" x14ac:dyDescent="0.2">
      <c r="A98" t="s">
        <v>1357</v>
      </c>
      <c r="B98" s="33">
        <v>0.41250000000000003</v>
      </c>
      <c r="C98" s="33">
        <v>0.50555555555555554</v>
      </c>
    </row>
    <row r="99" spans="1:3" x14ac:dyDescent="0.2">
      <c r="A99" t="s">
        <v>1358</v>
      </c>
      <c r="B99" s="33">
        <v>0.42847222222222225</v>
      </c>
      <c r="C99" s="33">
        <v>0.51944444444444449</v>
      </c>
    </row>
    <row r="100" spans="1:3" x14ac:dyDescent="0.2">
      <c r="A100" t="s">
        <v>1359</v>
      </c>
      <c r="B100" s="33">
        <v>0.39166666666666666</v>
      </c>
      <c r="C100" s="33">
        <v>0.55347222222222225</v>
      </c>
    </row>
    <row r="101" spans="1:3" x14ac:dyDescent="0.2">
      <c r="A101" t="s">
        <v>1360</v>
      </c>
      <c r="B101" s="33">
        <v>0.40694444444444444</v>
      </c>
      <c r="C101" s="33">
        <v>0.55000000000000004</v>
      </c>
    </row>
    <row r="102" spans="1:3" x14ac:dyDescent="0.2">
      <c r="A102" t="s">
        <v>1361</v>
      </c>
      <c r="B102" s="33">
        <v>0.42083333333333334</v>
      </c>
      <c r="C102" s="33">
        <v>0.51388888888888884</v>
      </c>
    </row>
    <row r="103" spans="1:3" x14ac:dyDescent="0.2">
      <c r="A103" t="s">
        <v>1362</v>
      </c>
      <c r="B103" s="33">
        <v>0.43472222222222223</v>
      </c>
      <c r="C103" s="33">
        <v>0.51111111111111107</v>
      </c>
    </row>
    <row r="104" spans="1:3" x14ac:dyDescent="0.2">
      <c r="A104" t="s">
        <v>1363</v>
      </c>
      <c r="B104" s="33">
        <v>0.36597222222222225</v>
      </c>
      <c r="C104" s="33">
        <v>0.56666666666666665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naptári dátumegységek</vt:lpstr>
      <vt:lpstr>dátumegység periódusok</vt:lpstr>
      <vt:lpstr>fizetés</vt:lpstr>
      <vt:lpstr>börtön</vt:lpstr>
      <vt:lpstr>lekötés</vt:lpstr>
      <vt:lpstr>módosított határidő</vt:lpstr>
      <vt:lpstr>kezdés</vt:lpstr>
      <vt:lpstr>munka</vt:lpstr>
      <vt:lpstr>távozás</vt:lpstr>
      <vt:lpstr>hűség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Ludas Mátyás</dc:creator>
  <cp:lastModifiedBy>PC</cp:lastModifiedBy>
  <dcterms:created xsi:type="dcterms:W3CDTF">2021-01-28T07:38:38Z</dcterms:created>
  <dcterms:modified xsi:type="dcterms:W3CDTF">2023-08-30T08:22:11Z</dcterms:modified>
</cp:coreProperties>
</file>