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3456F8B8-120A-4606-8B1F-6C1E50EA6F6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SSZ" sheetId="1" r:id="rId1"/>
    <sheet name="BAL" sheetId="2" r:id="rId2"/>
    <sheet name="JOBB" sheetId="4" r:id="rId3"/>
    <sheet name="KÖZÉP" sheetId="5" r:id="rId4"/>
    <sheet name="vegyesen A" sheetId="6" r:id="rId5"/>
    <sheet name="vegyesen B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7" i="1" l="1"/>
</calcChain>
</file>

<file path=xl/sharedStrings.xml><?xml version="1.0" encoding="utf-8"?>
<sst xmlns="http://schemas.openxmlformats.org/spreadsheetml/2006/main" count="534" uniqueCount="467">
  <si>
    <t>C &amp; A</t>
  </si>
  <si>
    <t xml:space="preserve"> C&amp;A</t>
  </si>
  <si>
    <t xml:space="preserve"> C&amp;A </t>
  </si>
  <si>
    <t>adatok</t>
  </si>
  <si>
    <t>karakterek</t>
  </si>
  <si>
    <t>Állapítsuk meg a cellatartalmak karakter-számát!</t>
  </si>
  <si>
    <t>Katona Bendegúz</t>
  </si>
  <si>
    <t>Temesi Magdaléna</t>
  </si>
  <si>
    <t>Kátai Gitta - KG</t>
  </si>
  <si>
    <t>Kontra Ferenc - KF</t>
  </si>
  <si>
    <t>Sényi Péter - SP</t>
  </si>
  <si>
    <t>Mester Valentin - MV</t>
  </si>
  <si>
    <t>Asztalos Endre - AE</t>
  </si>
  <si>
    <t>Szelei Eszter - SE</t>
  </si>
  <si>
    <t>Budai Gedeon - BG</t>
  </si>
  <si>
    <t>Körmendi Roland - KR</t>
  </si>
  <si>
    <t>Réti János - RJ</t>
  </si>
  <si>
    <t>Katona Melinda - KM</t>
  </si>
  <si>
    <t>Fazekas Renáta - FR</t>
  </si>
  <si>
    <t>Rajnai Petra - RP</t>
  </si>
  <si>
    <t>Mózer Pálma - MP</t>
  </si>
  <si>
    <t>Táborosi Iván - TI</t>
  </si>
  <si>
    <t>Kulcsár Gabriella - KG</t>
  </si>
  <si>
    <t>Forgács Jakab - FJ</t>
  </si>
  <si>
    <t>Szirtes Izolda - SI</t>
  </si>
  <si>
    <t>Pék Emma - PE</t>
  </si>
  <si>
    <t>Hamza Móricz - HM</t>
  </si>
  <si>
    <t>Kónya Szaniszló - KS</t>
  </si>
  <si>
    <t>Petényi Ármin - PÁ</t>
  </si>
  <si>
    <t>Lakos Emőd - LE</t>
  </si>
  <si>
    <t>Szebeni Nóra - SN</t>
  </si>
  <si>
    <t>Sári Örs - SÖ</t>
  </si>
  <si>
    <t>Pázmány Zsuzsanna - PZ</t>
  </si>
  <si>
    <t>Angyal Mária - AM</t>
  </si>
  <si>
    <t>Éles Annamária - ÉA</t>
  </si>
  <si>
    <t>Bajor Gábor - BG</t>
  </si>
  <si>
    <t>Temesi Barbara - TB</t>
  </si>
  <si>
    <t>Balog Kármen - BK</t>
  </si>
  <si>
    <t>Török Ibolya - TI</t>
  </si>
  <si>
    <t>Ráth Borbála - RB</t>
  </si>
  <si>
    <t>név és 
monogram</t>
  </si>
  <si>
    <t>név
kezdőbetűje</t>
  </si>
  <si>
    <t>monogram</t>
  </si>
  <si>
    <t>Jámbor Dóra</t>
  </si>
  <si>
    <t>Hajnal Farkas</t>
  </si>
  <si>
    <t>Fonyódi Jenő</t>
  </si>
  <si>
    <t>Gémes Mária</t>
  </si>
  <si>
    <t>Koltai Paula</t>
  </si>
  <si>
    <t>Osváth Orsolya</t>
  </si>
  <si>
    <t>Vágó Dorottya</t>
  </si>
  <si>
    <t>Szerdahelyi Lili</t>
  </si>
  <si>
    <t>Szalkai Emma</t>
  </si>
  <si>
    <t>Szigetvári Lídia</t>
  </si>
  <si>
    <t>Somodi Simon</t>
  </si>
  <si>
    <t>Somogyi Hugó</t>
  </si>
  <si>
    <t>Hetényi Gergely</t>
  </si>
  <si>
    <t>Bán Zsófia</t>
  </si>
  <si>
    <t>Szolnoki Gedeon</t>
  </si>
  <si>
    <t>Megyesi Virág</t>
  </si>
  <si>
    <t>Pócsik Huba</t>
  </si>
  <si>
    <t>Csernus Jusztin</t>
  </si>
  <si>
    <t>Mezei Olga</t>
  </si>
  <si>
    <t>Somoskövi Ármin</t>
  </si>
  <si>
    <t>Lapos Tamás</t>
  </si>
  <si>
    <t>Parti Jeromos</t>
  </si>
  <si>
    <t>Várnai Vazul</t>
  </si>
  <si>
    <t>Kende Kázmér</t>
  </si>
  <si>
    <t>Toldi Dominika</t>
  </si>
  <si>
    <t>Nyerges Dénes</t>
  </si>
  <si>
    <t>Kozák Ivó</t>
  </si>
  <si>
    <t>Márkus János</t>
  </si>
  <si>
    <t>Répási Tivadar</t>
  </si>
  <si>
    <t>Kátai Krisztina</t>
  </si>
  <si>
    <t>Selmeci Szidónia</t>
  </si>
  <si>
    <t>Somfai Özséb</t>
  </si>
  <si>
    <t>Rózsahegyi Levente</t>
  </si>
  <si>
    <t>Csóka Ágota</t>
  </si>
  <si>
    <t>Szántai Katalin</t>
  </si>
  <si>
    <t>Bognár Ödön</t>
  </si>
  <si>
    <t>Halász Szeréna</t>
  </si>
  <si>
    <t>Fényes István</t>
  </si>
  <si>
    <t>Szász Felícia</t>
  </si>
  <si>
    <t>Nyári Vanda</t>
  </si>
  <si>
    <t>Huszár Emma</t>
  </si>
  <si>
    <t>Rudas Lóránt</t>
  </si>
  <si>
    <t>Sarkadi Fülöp</t>
  </si>
  <si>
    <t>Forrai Ferenc</t>
  </si>
  <si>
    <t>Madarász Gergő</t>
  </si>
  <si>
    <t>Palágyi Adrienn</t>
  </si>
  <si>
    <t>Budai Lajos</t>
  </si>
  <si>
    <t>Alföldi Magda</t>
  </si>
  <si>
    <t>Kádár Márk</t>
  </si>
  <si>
    <t>Orosz György</t>
  </si>
  <si>
    <t>Csordás Hédi</t>
  </si>
  <si>
    <t>Eszes Edit</t>
  </si>
  <si>
    <t>Rózsa István</t>
  </si>
  <si>
    <t>Keszler Flóra</t>
  </si>
  <si>
    <t>Müller Matild</t>
  </si>
  <si>
    <t>Unger Benő</t>
  </si>
  <si>
    <t>Dudás Barna</t>
  </si>
  <si>
    <t>Pelle Liza</t>
  </si>
  <si>
    <t>Adorján Tilda</t>
  </si>
  <si>
    <t>Mátyus Kitti</t>
  </si>
  <si>
    <t>Somogyvári Ádám</t>
  </si>
  <si>
    <t>Rónai Vilmos</t>
  </si>
  <si>
    <t>Karikás Hunor</t>
  </si>
  <si>
    <t>Szegő Arany</t>
  </si>
  <si>
    <t>Réz Olívia</t>
  </si>
  <si>
    <t>Rédei Natália</t>
  </si>
  <si>
    <t>Veress László</t>
  </si>
  <si>
    <t>Szirtes Evelin</t>
  </si>
  <si>
    <t>Kollár Helga</t>
  </si>
  <si>
    <t>Korda Tibor</t>
  </si>
  <si>
    <t>Lázár Menyhért</t>
  </si>
  <si>
    <t>Kállai Tamás</t>
  </si>
  <si>
    <t>Kocsis Tekla</t>
  </si>
  <si>
    <t>Ocskó Csilla</t>
  </si>
  <si>
    <t>Mosolygó Judit</t>
  </si>
  <si>
    <t>Seres Bonifác</t>
  </si>
  <si>
    <t>Fekete Erzsébet</t>
  </si>
  <si>
    <t>Dömötör Franciska</t>
  </si>
  <si>
    <t>Sziva Roland</t>
  </si>
  <si>
    <t>Diószegi Tas</t>
  </si>
  <si>
    <t>Szilágyi Tihamér</t>
  </si>
  <si>
    <t>Zala Péter</t>
  </si>
  <si>
    <t>Dallos Taksony</t>
  </si>
  <si>
    <t>Parádi Miklós</t>
  </si>
  <si>
    <t>Sári Lenke</t>
  </si>
  <si>
    <t>Kuti Hajnalka</t>
  </si>
  <si>
    <t>Cseke Vencel</t>
  </si>
  <si>
    <t>Füleki Lipót</t>
  </si>
  <si>
    <t>Raffai Dávid</t>
  </si>
  <si>
    <t>Lugosi Valéria</t>
  </si>
  <si>
    <t>Bagi Mihály</t>
  </si>
  <si>
    <t>Pásztor Zoltán</t>
  </si>
  <si>
    <t>Gazdag Patrícia</t>
  </si>
  <si>
    <t>Pap Ábrahám</t>
  </si>
  <si>
    <t>Benkő Kornél</t>
  </si>
  <si>
    <t>Szabó Viola</t>
  </si>
  <si>
    <t>Gulyás Katinka</t>
  </si>
  <si>
    <t>Fenyvesi Klotild</t>
  </si>
  <si>
    <t>Petényi Zsigmond</t>
  </si>
  <si>
    <t>Keleti Amália</t>
  </si>
  <si>
    <t>Heller Gál</t>
  </si>
  <si>
    <t>Sárközi Borisz</t>
  </si>
  <si>
    <t>Szakál Hajna</t>
  </si>
  <si>
    <t>Szappanos Tamara</t>
  </si>
  <si>
    <t>Sötér Ilka</t>
  </si>
  <si>
    <t>Hegyi Károly</t>
  </si>
  <si>
    <t>Kőszegi Veronika</t>
  </si>
  <si>
    <t>Kalocsai Amanda</t>
  </si>
  <si>
    <t>Petró Donát</t>
  </si>
  <si>
    <t>Jurányi Bálint</t>
  </si>
  <si>
    <t>Végh Félix</t>
  </si>
  <si>
    <t>Mátrai Kármen</t>
  </si>
  <si>
    <t>Jobbágy Bódog</t>
  </si>
  <si>
    <t>Rostás Kolos</t>
  </si>
  <si>
    <t>Kékesi Gitta</t>
  </si>
  <si>
    <t>Árva Elvira</t>
  </si>
  <si>
    <t>Ligeti Hedvig</t>
  </si>
  <si>
    <t>Vida Medárd</t>
  </si>
  <si>
    <t>Bódi Lívia</t>
  </si>
  <si>
    <t>Réti Klára</t>
  </si>
  <si>
    <t>Pákozdi Izabella</t>
  </si>
  <si>
    <t>Bakos Zsuzsanna</t>
  </si>
  <si>
    <t>Mérei Olimpia</t>
  </si>
  <si>
    <t>Hamza Szilvia</t>
  </si>
  <si>
    <t>Csonka Bulcsú</t>
  </si>
  <si>
    <t>Makra Antal</t>
  </si>
  <si>
    <t>Radnai Emőd</t>
  </si>
  <si>
    <t>Hegedűs Olivér</t>
  </si>
  <si>
    <t>Egyed Mária</t>
  </si>
  <si>
    <t>Puskás Ervin</t>
  </si>
  <si>
    <t>Pék Valentin</t>
  </si>
  <si>
    <t>Vadász Edgár</t>
  </si>
  <si>
    <t>Szarka Kriszta</t>
  </si>
  <si>
    <t>Gyarmati Levente</t>
  </si>
  <si>
    <t>Rádai Szilveszter</t>
  </si>
  <si>
    <t>Karsai Ágota</t>
  </si>
  <si>
    <t>Radványi Mária</t>
  </si>
  <si>
    <t>Gyurkovics Sebestény</t>
  </si>
  <si>
    <t>Szigeti Pál</t>
  </si>
  <si>
    <t>Fitos Gerzson</t>
  </si>
  <si>
    <t>Kósa Gabriella</t>
  </si>
  <si>
    <t>Keresztes Rezső</t>
  </si>
  <si>
    <t>Kőműves Berta</t>
  </si>
  <si>
    <t>Nógrádi Szabrina</t>
  </si>
  <si>
    <t>Kosztolányi Enikő</t>
  </si>
  <si>
    <t>Kerekes Marianna</t>
  </si>
  <si>
    <t>Kurucz Anikó</t>
  </si>
  <si>
    <t>Udvardi Bátor</t>
  </si>
  <si>
    <t>Gál Piroska</t>
  </si>
  <si>
    <t>Prohaszka Alíz</t>
  </si>
  <si>
    <t>Káplár Sára</t>
  </si>
  <si>
    <t>Komáromi Csenge</t>
  </si>
  <si>
    <t>Vári Erik</t>
  </si>
  <si>
    <t>Pataki Gáspár</t>
  </si>
  <si>
    <t>Huszák Szabina</t>
  </si>
  <si>
    <t>Császár Pál</t>
  </si>
  <si>
    <t>Várszegi Judit</t>
  </si>
  <si>
    <t>Torda Hermina</t>
  </si>
  <si>
    <t>Faludi Ida</t>
  </si>
  <si>
    <t>Enyedi Bence</t>
  </si>
  <si>
    <t>Mózer Noémi</t>
  </si>
  <si>
    <t>Perlaki Ferenc</t>
  </si>
  <si>
    <t>Pető Angéla</t>
  </si>
  <si>
    <t>Zágon Arika</t>
  </si>
  <si>
    <t>Bakonyi Marcell</t>
  </si>
  <si>
    <t>Pomázi Edina</t>
  </si>
  <si>
    <t>Gosztonyi Tímea</t>
  </si>
  <si>
    <t>Szebeni Soma</t>
  </si>
  <si>
    <t>Agócs Domonkos</t>
  </si>
  <si>
    <t>Perger Zsófia</t>
  </si>
  <si>
    <t>Deák Anna</t>
  </si>
  <si>
    <t>Selényi Adorján</t>
  </si>
  <si>
    <t>Dévényi Gusztáv</t>
  </si>
  <si>
    <t>Deli Laura</t>
  </si>
  <si>
    <t>Jelinek János</t>
  </si>
  <si>
    <t>Rényi Adalbert</t>
  </si>
  <si>
    <t>Sáfrány Jolán</t>
  </si>
  <si>
    <t>Honti Cecilia</t>
  </si>
  <si>
    <t>Bobák Gyula</t>
  </si>
  <si>
    <t>Petrovics Irén</t>
  </si>
  <si>
    <t>Szendrő Emese</t>
  </si>
  <si>
    <t>Koczka Pál</t>
  </si>
  <si>
    <t>Radnóti Jakab</t>
  </si>
  <si>
    <t>Szekeres Magdolna</t>
  </si>
  <si>
    <t>Hidvégi Pálma</t>
  </si>
  <si>
    <t>Ötvös Herman</t>
  </si>
  <si>
    <t>Tar Ildikó</t>
  </si>
  <si>
    <t>Mező Rózsa</t>
  </si>
  <si>
    <t>Laczkó Iván</t>
  </si>
  <si>
    <t>Tasnádi Martina</t>
  </si>
  <si>
    <t>Mikó Árpád</t>
  </si>
  <si>
    <t>Szőnyi Jácint</t>
  </si>
  <si>
    <t>Csaplár Kornél</t>
  </si>
  <si>
    <t>Baranyai Beatrix</t>
  </si>
  <si>
    <t>Jávor Alfréd</t>
  </si>
  <si>
    <t>Mohos Emilia</t>
  </si>
  <si>
    <t>Kubinyi Dezső</t>
  </si>
  <si>
    <t>Cseh Zsóka</t>
  </si>
  <si>
    <t>Sziráki Ákos</t>
  </si>
  <si>
    <t>Boros Timót</t>
  </si>
  <si>
    <t>Petrányi Malvin</t>
  </si>
  <si>
    <t>Zentai Örs</t>
  </si>
  <si>
    <t>Egervári Ágnes</t>
  </si>
  <si>
    <t>Kormos Tamás</t>
  </si>
  <si>
    <t>Ács Tünde</t>
  </si>
  <si>
    <t>Rozsnyai Lilla</t>
  </si>
  <si>
    <t>Polgár Bernát</t>
  </si>
  <si>
    <t>Ladányi Paulina</t>
  </si>
  <si>
    <t>Iványi Erika</t>
  </si>
  <si>
    <t>Szamosi Rókus</t>
  </si>
  <si>
    <t>Sallai Vilma</t>
  </si>
  <si>
    <t>Káldor Annamária</t>
  </si>
  <si>
    <t>Novák László</t>
  </si>
  <si>
    <t>Hamar Boldizsár</t>
  </si>
  <si>
    <t>Halmosi Áron</t>
  </si>
  <si>
    <t>Sényi Imola</t>
  </si>
  <si>
    <t>Szentmiklósi Éva</t>
  </si>
  <si>
    <t>Süle Zétény</t>
  </si>
  <si>
    <t>Fóti Rozália</t>
  </si>
  <si>
    <t>Farkas Kata</t>
  </si>
  <si>
    <t>Nádasi Mónika</t>
  </si>
  <si>
    <t>Székely Brigitta</t>
  </si>
  <si>
    <t>Patkós Ferenc</t>
  </si>
  <si>
    <t>Bolgár Márkó</t>
  </si>
  <si>
    <t>Váraljai Dániel</t>
  </si>
  <si>
    <t>Hajós Kristóf</t>
  </si>
  <si>
    <t>Kertes Zoltán</t>
  </si>
  <si>
    <t>Halasi Endre</t>
  </si>
  <si>
    <t>Virág Botond</t>
  </si>
  <si>
    <t>Vajda Márkus</t>
  </si>
  <si>
    <t>Kürti Márta</t>
  </si>
  <si>
    <t>Sánta Gedeon</t>
  </si>
  <si>
    <t>Szente Irén</t>
  </si>
  <si>
    <t>Bacsó Barnabás</t>
  </si>
  <si>
    <t>Olajos Zsombor</t>
  </si>
  <si>
    <t>Kopácsi Orbán</t>
  </si>
  <si>
    <t>Simó Vera</t>
  </si>
  <si>
    <t>Szoboszlai Anita</t>
  </si>
  <si>
    <t>Bihari Terézia</t>
  </si>
  <si>
    <t>Lovász Oszkár</t>
  </si>
  <si>
    <t>Erdélyi Györgyi</t>
  </si>
  <si>
    <t>Ódor Barbara</t>
  </si>
  <si>
    <t>Harsányi Márton</t>
  </si>
  <si>
    <t>Hatvani Gizella</t>
  </si>
  <si>
    <t>Kamarás Lázár</t>
  </si>
  <si>
    <t>Ritter Sándor</t>
  </si>
  <si>
    <t>Mészáros Julianna</t>
  </si>
  <si>
    <t>Rákoczi Kinga</t>
  </si>
  <si>
    <t>Liptai Gerda</t>
  </si>
  <si>
    <t>Gond Lénárd</t>
  </si>
  <si>
    <t>Burján Petra</t>
  </si>
  <si>
    <t>Pollák Katalin</t>
  </si>
  <si>
    <t>Somos Lóránd</t>
  </si>
  <si>
    <t>Pálvölgyi Imre</t>
  </si>
  <si>
    <t>Pesti Aladár</t>
  </si>
  <si>
    <t>Munkácsi Nándor</t>
  </si>
  <si>
    <t>Magyar Dénes</t>
  </si>
  <si>
    <t>Cigány Richárd</t>
  </si>
  <si>
    <t>Kardos Linda</t>
  </si>
  <si>
    <t>Kis Barbara</t>
  </si>
  <si>
    <t>Szabados Andrea</t>
  </si>
  <si>
    <t>Zsoldos Csaba</t>
  </si>
  <si>
    <t>Kozma Róbert</t>
  </si>
  <si>
    <t>Csáki Elek</t>
  </si>
  <si>
    <t>Balla András</t>
  </si>
  <si>
    <t>Győri Győző</t>
  </si>
  <si>
    <t>Csiszár Kálmán</t>
  </si>
  <si>
    <t>Palotás György</t>
  </si>
  <si>
    <t>Fábián Roland</t>
  </si>
  <si>
    <t>Szűcs Ágoston</t>
  </si>
  <si>
    <t>Reményi Illés</t>
  </si>
  <si>
    <t>Köves Adél</t>
  </si>
  <si>
    <t>Kemény Boglár</t>
  </si>
  <si>
    <t>Engi Ambrus</t>
  </si>
  <si>
    <t>Hidas Balázs</t>
  </si>
  <si>
    <t>Dobai Jolán</t>
  </si>
  <si>
    <t>Sitkei Árpád</t>
  </si>
  <si>
    <t>Sebő Péter</t>
  </si>
  <si>
    <t>Mácsai Jónás</t>
  </si>
  <si>
    <t>Frank Konrád</t>
  </si>
  <si>
    <t>Sas Tivadar</t>
  </si>
  <si>
    <t>Sárosi Gellért</t>
  </si>
  <si>
    <t>Pongó Andor</t>
  </si>
  <si>
    <t>Lévai Ádám</t>
  </si>
  <si>
    <t>Jancsó Gergely</t>
  </si>
  <si>
    <t>Pintér Violetta</t>
  </si>
  <si>
    <t>Lantos Vajk</t>
  </si>
  <si>
    <t>Ravasz Tiborc</t>
  </si>
  <si>
    <t>Kútvölgyi Csanád</t>
  </si>
  <si>
    <t>Keszthelyi Kornélia</t>
  </si>
  <si>
    <t>Péli Melinda</t>
  </si>
  <si>
    <t>Murányi Szervác</t>
  </si>
  <si>
    <t>Lánczi Béla</t>
  </si>
  <si>
    <t>Gyulai Gyöngyvér</t>
  </si>
  <si>
    <t>Regős Irma</t>
  </si>
  <si>
    <t>Nyitrai Ernő</t>
  </si>
  <si>
    <t>Török Boglárka</t>
  </si>
  <si>
    <t>Rózsavölgyi Mihály</t>
  </si>
  <si>
    <t>Rejtő Frigyes</t>
  </si>
  <si>
    <t>Szőke Arnold</t>
  </si>
  <si>
    <t>Erdős Annabella</t>
  </si>
  <si>
    <t>Roboz Izsó</t>
  </si>
  <si>
    <t>Pajor Margit</t>
  </si>
  <si>
    <t>Sátori Emil</t>
  </si>
  <si>
    <t>Ambrus Regina</t>
  </si>
  <si>
    <t>Pósa Luca</t>
  </si>
  <si>
    <t>Kovács Elza</t>
  </si>
  <si>
    <t>Halmai Magdolna</t>
  </si>
  <si>
    <t>Szegedi Fülöp</t>
  </si>
  <si>
    <t>Sárai Hilda</t>
  </si>
  <si>
    <t>Dózsa Ede</t>
  </si>
  <si>
    <t>Majoros Vilmos</t>
  </si>
  <si>
    <t>Szakács Debóra</t>
  </si>
  <si>
    <t>Jenei Heléna</t>
  </si>
  <si>
    <t>Eke Titusz</t>
  </si>
  <si>
    <t>Bodrogi Mózes</t>
  </si>
  <si>
    <t>Gáti Vince</t>
  </si>
  <si>
    <t>Galambos Simon</t>
  </si>
  <si>
    <t>Soltész Gertrúd</t>
  </si>
  <si>
    <t>Lendvai Móricz</t>
  </si>
  <si>
    <t>Nyéki Nelli</t>
  </si>
  <si>
    <t>Gyenes Stefánia</t>
  </si>
  <si>
    <t>Pados Nóra</t>
  </si>
  <si>
    <t>Sulyok Zsuzsanna</t>
  </si>
  <si>
    <t>Fodor Pongrác</t>
  </si>
  <si>
    <t>Ráth Aurél</t>
  </si>
  <si>
    <t>Pálfi Ábel</t>
  </si>
  <si>
    <t>Csorba Fanni</t>
  </si>
  <si>
    <t>Béres Gyöngyi</t>
  </si>
  <si>
    <t>Kecskés Ede</t>
  </si>
  <si>
    <t>Rácz Rudolf</t>
  </si>
  <si>
    <t>Borbély Elemér</t>
  </si>
  <si>
    <t>Serföző Viktor</t>
  </si>
  <si>
    <t>Valkó Norbert</t>
  </si>
  <si>
    <t>Tárnok Sarolta</t>
  </si>
  <si>
    <t>Szepesi Károly</t>
  </si>
  <si>
    <t>Gerő Kelemen</t>
  </si>
  <si>
    <t>Sóti Máté</t>
  </si>
  <si>
    <t>Vámos Eszter</t>
  </si>
  <si>
    <t>Kalmár Pál</t>
  </si>
  <si>
    <t>Porkoláb Attila</t>
  </si>
  <si>
    <t>Czakó Szabolcs</t>
  </si>
  <si>
    <t>Hornyák Antal</t>
  </si>
  <si>
    <t>Német Lőrinc</t>
  </si>
  <si>
    <t>Bíró Rita</t>
  </si>
  <si>
    <t>Vitéz Vince</t>
  </si>
  <si>
    <t>Szőllősi Albert</t>
  </si>
  <si>
    <t>Szerencsés Mária</t>
  </si>
  <si>
    <t>Barta Csongor</t>
  </si>
  <si>
    <t>Egerszegi Krisztián</t>
  </si>
  <si>
    <t>Szorád Benedek</t>
  </si>
  <si>
    <t>Gyimesi Galina</t>
  </si>
  <si>
    <t>Havas Leonóra</t>
  </si>
  <si>
    <t>Dobos Réka</t>
  </si>
  <si>
    <t>Harmat Boriska</t>
  </si>
  <si>
    <t>Kapás Mátyás</t>
  </si>
  <si>
    <t>Horváth József</t>
  </si>
  <si>
    <t>Gönci Beáta</t>
  </si>
  <si>
    <t>Buzsáki Bíborka</t>
  </si>
  <si>
    <t>Garamvölgyi Lujza</t>
  </si>
  <si>
    <t>Huszka Ottó</t>
  </si>
  <si>
    <t>Kenyeres Etelka</t>
  </si>
  <si>
    <t>Rideg Gábor</t>
  </si>
  <si>
    <t>Pölöskei Viktória</t>
  </si>
  <si>
    <t>Sipos Kristóf</t>
  </si>
  <si>
    <t>Piller Amália</t>
  </si>
  <si>
    <t>Nemes Bertalan</t>
  </si>
  <si>
    <t>Oláh Marietta</t>
  </si>
  <si>
    <t>Sárkány Antónia</t>
  </si>
  <si>
    <t>Hajdú Ibolya</t>
  </si>
  <si>
    <t>Makai Teréz</t>
  </si>
  <si>
    <t>Koncz Júlia</t>
  </si>
  <si>
    <t>Somlai Ignác</t>
  </si>
  <si>
    <t>Czifra Borbála</t>
  </si>
  <si>
    <t>Pozsgai Jenő</t>
  </si>
  <si>
    <t>Polyák Géza</t>
  </si>
  <si>
    <t>Matos Renáta</t>
  </si>
  <si>
    <t>Tomcsik Edvin</t>
  </si>
  <si>
    <t>Nádor Miléna</t>
  </si>
  <si>
    <t>Lakos Róza</t>
  </si>
  <si>
    <t>Sárvári Ilona</t>
  </si>
  <si>
    <t>Tihanyi Csenger</t>
  </si>
  <si>
    <t>Nagy Salamon</t>
  </si>
  <si>
    <t>Padányi Izolda</t>
  </si>
  <si>
    <t>Juhász Aranka</t>
  </si>
  <si>
    <t>Dóka Szilárd</t>
  </si>
  <si>
    <t>Soproni Vendel</t>
  </si>
  <si>
    <t>Lakatos Zita</t>
  </si>
  <si>
    <t>Ócsai Lukács</t>
  </si>
  <si>
    <t>Poór Liliána</t>
  </si>
  <si>
    <t>Szeberényi Fábián</t>
  </si>
  <si>
    <t>Révész Emőke</t>
  </si>
  <si>
    <t>Földes Szaniszló</t>
  </si>
  <si>
    <t>Sólyom Tódor</t>
  </si>
  <si>
    <t>Slezák Zsolt</t>
  </si>
  <si>
    <t>azonosító</t>
  </si>
  <si>
    <t>hallgató</t>
  </si>
  <si>
    <t>Az azonosító tartalmazza a hallgató pontszámát,</t>
  </si>
  <si>
    <t>monogramját és születési dátumát. Írassuk ki a C</t>
  </si>
  <si>
    <t>oszlopban a hallgatók monogramját!</t>
  </si>
  <si>
    <t>csak
név</t>
  </si>
  <si>
    <t>.ma - Morocco - MA</t>
  </si>
  <si>
    <t>.mc - Monaco - MC</t>
  </si>
  <si>
    <t>.md - Republic of Moldova - MD</t>
  </si>
  <si>
    <t>.mg - Madagascar - MG</t>
  </si>
  <si>
    <t>.mh - Marshall Islands - MH</t>
  </si>
  <si>
    <t>.mk - Macedonia - MK</t>
  </si>
  <si>
    <t>.mm - Myanmar - MM</t>
  </si>
  <si>
    <t>.mn - Mongolia - MN</t>
  </si>
  <si>
    <t>.mo - Macau - MO</t>
  </si>
  <si>
    <t>.mp - Northern Mariana Islands - MP</t>
  </si>
  <si>
    <t>.mq - Martinique - MQ</t>
  </si>
  <si>
    <t>.mr - Mauritania - MR</t>
  </si>
  <si>
    <t>.ms - Montserrat - MS</t>
  </si>
  <si>
    <t>.mt - Malta - MT</t>
  </si>
  <si>
    <t>.mu - Mauritius - MU</t>
  </si>
  <si>
    <t>.mv - Maldives - MV</t>
  </si>
  <si>
    <t>.mw - Malawi - MW</t>
  </si>
  <si>
    <t>.mx - Mexico - MX</t>
  </si>
  <si>
    <t>.my - Malaysia - MY</t>
  </si>
  <si>
    <t>.mz - Mozambique - MZ</t>
  </si>
  <si>
    <t>A B oszlopban képezzük az országneveket</t>
  </si>
  <si>
    <t>.ml - Mali - ML</t>
  </si>
  <si>
    <t>az oszlopban álló karakterlánc feldolgozásával!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</si>
</sst>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FF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E14" sqref="E14"/>
    </sheetView>
  </sheetViews>
  <sheetFormatPr defaultRowHeight="12" x14ac:dyDescent="0.2"/>
  <cols>
    <col min="1" max="1" width="8.83203125" style="1" customWidth="1"/>
    <col min="2" max="2" width="11.83203125" style="1" customWidth="1"/>
  </cols>
  <sheetData>
    <row r="1" spans="1:4" x14ac:dyDescent="0.2">
      <c r="A1" s="2" t="s">
        <v>3</v>
      </c>
      <c r="B1" s="2" t="s">
        <v>4</v>
      </c>
    </row>
    <row r="2" spans="1:4" x14ac:dyDescent="0.2">
      <c r="A2" t="s">
        <v>0</v>
      </c>
    </row>
    <row r="3" spans="1:4" x14ac:dyDescent="0.2">
      <c r="A3" t="s">
        <v>1</v>
      </c>
      <c r="D3" s="3" t="s">
        <v>5</v>
      </c>
    </row>
    <row r="4" spans="1:4" x14ac:dyDescent="0.2">
      <c r="A4" t="s">
        <v>2</v>
      </c>
    </row>
    <row r="5" spans="1:4" x14ac:dyDescent="0.2">
      <c r="A5">
        <v>9.8765432099999995</v>
      </c>
    </row>
    <row r="6" spans="1:4" x14ac:dyDescent="0.2">
      <c r="A6" t="b">
        <v>1</v>
      </c>
    </row>
    <row r="7" spans="1:4" x14ac:dyDescent="0.2">
      <c r="A7">
        <f>1/3</f>
        <v>0.33333333333333331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G30" sqref="G30"/>
    </sheetView>
  </sheetViews>
  <sheetFormatPr defaultRowHeight="12" x14ac:dyDescent="0.2"/>
  <cols>
    <col min="1" max="1" width="23.33203125" bestFit="1" customWidth="1"/>
    <col min="2" max="2" width="11.83203125" customWidth="1"/>
  </cols>
  <sheetData>
    <row r="1" spans="1:2" ht="27" customHeight="1" x14ac:dyDescent="0.2">
      <c r="A1" s="5" t="s">
        <v>40</v>
      </c>
      <c r="B1" s="5" t="s">
        <v>41</v>
      </c>
    </row>
    <row r="2" spans="1:2" x14ac:dyDescent="0.2">
      <c r="A2" t="s">
        <v>8</v>
      </c>
    </row>
    <row r="3" spans="1:2" x14ac:dyDescent="0.2">
      <c r="A3" t="s">
        <v>9</v>
      </c>
    </row>
    <row r="4" spans="1:2" x14ac:dyDescent="0.2">
      <c r="A4" t="s">
        <v>10</v>
      </c>
    </row>
    <row r="5" spans="1:2" x14ac:dyDescent="0.2">
      <c r="A5" t="s">
        <v>11</v>
      </c>
    </row>
    <row r="6" spans="1:2" x14ac:dyDescent="0.2">
      <c r="A6" t="s">
        <v>12</v>
      </c>
    </row>
    <row r="7" spans="1:2" x14ac:dyDescent="0.2">
      <c r="A7" t="s">
        <v>13</v>
      </c>
    </row>
    <row r="8" spans="1:2" x14ac:dyDescent="0.2">
      <c r="A8" t="s">
        <v>14</v>
      </c>
    </row>
    <row r="9" spans="1:2" x14ac:dyDescent="0.2">
      <c r="A9" t="s">
        <v>15</v>
      </c>
    </row>
    <row r="10" spans="1:2" x14ac:dyDescent="0.2">
      <c r="A10" t="s">
        <v>16</v>
      </c>
    </row>
    <row r="11" spans="1:2" x14ac:dyDescent="0.2">
      <c r="A11" t="s">
        <v>17</v>
      </c>
    </row>
    <row r="12" spans="1:2" x14ac:dyDescent="0.2">
      <c r="A12" t="s">
        <v>18</v>
      </c>
    </row>
    <row r="13" spans="1:2" x14ac:dyDescent="0.2">
      <c r="A13" t="s">
        <v>19</v>
      </c>
    </row>
    <row r="14" spans="1:2" x14ac:dyDescent="0.2">
      <c r="A14" t="s">
        <v>20</v>
      </c>
    </row>
    <row r="15" spans="1:2" x14ac:dyDescent="0.2">
      <c r="A15" t="s">
        <v>21</v>
      </c>
    </row>
    <row r="16" spans="1:2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1" spans="1:1" x14ac:dyDescent="0.2">
      <c r="A21" t="s">
        <v>27</v>
      </c>
    </row>
    <row r="22" spans="1:1" x14ac:dyDescent="0.2">
      <c r="A22" t="s">
        <v>28</v>
      </c>
    </row>
    <row r="23" spans="1:1" x14ac:dyDescent="0.2">
      <c r="A23" t="s">
        <v>29</v>
      </c>
    </row>
    <row r="24" spans="1:1" x14ac:dyDescent="0.2">
      <c r="A24" t="s">
        <v>30</v>
      </c>
    </row>
    <row r="25" spans="1:1" x14ac:dyDescent="0.2">
      <c r="A25" t="s">
        <v>31</v>
      </c>
    </row>
    <row r="26" spans="1:1" x14ac:dyDescent="0.2">
      <c r="A26" t="s">
        <v>32</v>
      </c>
    </row>
    <row r="27" spans="1:1" x14ac:dyDescent="0.2">
      <c r="A27" t="s">
        <v>33</v>
      </c>
    </row>
    <row r="28" spans="1:1" x14ac:dyDescent="0.2">
      <c r="A28" t="s">
        <v>34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t="s">
        <v>38</v>
      </c>
    </row>
    <row r="33" spans="1:1" x14ac:dyDescent="0.2">
      <c r="A3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F6" sqref="F6"/>
    </sheetView>
  </sheetViews>
  <sheetFormatPr defaultRowHeight="12" x14ac:dyDescent="0.2"/>
  <cols>
    <col min="1" max="1" width="23.33203125" bestFit="1" customWidth="1"/>
    <col min="2" max="2" width="11.83203125" customWidth="1"/>
  </cols>
  <sheetData>
    <row r="1" spans="1:2" ht="27" customHeight="1" x14ac:dyDescent="0.2">
      <c r="A1" s="5" t="s">
        <v>40</v>
      </c>
      <c r="B1" s="5" t="s">
        <v>42</v>
      </c>
    </row>
    <row r="2" spans="1:2" x14ac:dyDescent="0.2">
      <c r="A2" t="s">
        <v>8</v>
      </c>
    </row>
    <row r="3" spans="1:2" x14ac:dyDescent="0.2">
      <c r="A3" t="s">
        <v>9</v>
      </c>
    </row>
    <row r="4" spans="1:2" x14ac:dyDescent="0.2">
      <c r="A4" t="s">
        <v>10</v>
      </c>
    </row>
    <row r="5" spans="1:2" x14ac:dyDescent="0.2">
      <c r="A5" t="s">
        <v>11</v>
      </c>
    </row>
    <row r="6" spans="1:2" x14ac:dyDescent="0.2">
      <c r="A6" t="s">
        <v>12</v>
      </c>
    </row>
    <row r="7" spans="1:2" x14ac:dyDescent="0.2">
      <c r="A7" t="s">
        <v>13</v>
      </c>
    </row>
    <row r="8" spans="1:2" x14ac:dyDescent="0.2">
      <c r="A8" t="s">
        <v>14</v>
      </c>
    </row>
    <row r="9" spans="1:2" x14ac:dyDescent="0.2">
      <c r="A9" t="s">
        <v>15</v>
      </c>
    </row>
    <row r="10" spans="1:2" x14ac:dyDescent="0.2">
      <c r="A10" t="s">
        <v>16</v>
      </c>
    </row>
    <row r="11" spans="1:2" x14ac:dyDescent="0.2">
      <c r="A11" t="s">
        <v>17</v>
      </c>
    </row>
    <row r="12" spans="1:2" x14ac:dyDescent="0.2">
      <c r="A12" t="s">
        <v>18</v>
      </c>
    </row>
    <row r="13" spans="1:2" x14ac:dyDescent="0.2">
      <c r="A13" t="s">
        <v>19</v>
      </c>
    </row>
    <row r="14" spans="1:2" x14ac:dyDescent="0.2">
      <c r="A14" t="s">
        <v>20</v>
      </c>
    </row>
    <row r="15" spans="1:2" x14ac:dyDescent="0.2">
      <c r="A15" t="s">
        <v>21</v>
      </c>
    </row>
    <row r="16" spans="1:2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1" spans="1:1" x14ac:dyDescent="0.2">
      <c r="A21" t="s">
        <v>27</v>
      </c>
    </row>
    <row r="22" spans="1:1" x14ac:dyDescent="0.2">
      <c r="A22" t="s">
        <v>28</v>
      </c>
    </row>
    <row r="23" spans="1:1" x14ac:dyDescent="0.2">
      <c r="A23" t="s">
        <v>29</v>
      </c>
    </row>
    <row r="24" spans="1:1" x14ac:dyDescent="0.2">
      <c r="A24" t="s">
        <v>30</v>
      </c>
    </row>
    <row r="25" spans="1:1" x14ac:dyDescent="0.2">
      <c r="A25" t="s">
        <v>31</v>
      </c>
    </row>
    <row r="26" spans="1:1" x14ac:dyDescent="0.2">
      <c r="A26" t="s">
        <v>32</v>
      </c>
    </row>
    <row r="27" spans="1:1" x14ac:dyDescent="0.2">
      <c r="A27" t="s">
        <v>33</v>
      </c>
    </row>
    <row r="28" spans="1:1" x14ac:dyDescent="0.2">
      <c r="A28" t="s">
        <v>34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t="s">
        <v>38</v>
      </c>
    </row>
    <row r="33" spans="1:1" x14ac:dyDescent="0.2">
      <c r="A33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8"/>
  <sheetViews>
    <sheetView workbookViewId="0">
      <selection activeCell="H15" sqref="H15"/>
    </sheetView>
  </sheetViews>
  <sheetFormatPr defaultRowHeight="12" x14ac:dyDescent="0.2"/>
  <cols>
    <col min="1" max="1" width="16" bestFit="1" customWidth="1"/>
    <col min="2" max="2" width="22.5" bestFit="1" customWidth="1"/>
    <col min="3" max="3" width="11.83203125" customWidth="1"/>
  </cols>
  <sheetData>
    <row r="1" spans="1:5" ht="14.1" customHeight="1" x14ac:dyDescent="0.2">
      <c r="A1" s="7" t="s">
        <v>438</v>
      </c>
      <c r="B1" s="7" t="s">
        <v>439</v>
      </c>
      <c r="C1" s="7" t="s">
        <v>42</v>
      </c>
    </row>
    <row r="2" spans="1:5" x14ac:dyDescent="0.2">
      <c r="A2" s="4" t="str">
        <f ca="1">"2A-JD-"&amp;TEXT(YEAR(TODAY())-14-(5-2),"0000")&amp;TEXT(12,"00")&amp;TEXT(1,"00")</f>
        <v>2A-JD-20041201</v>
      </c>
      <c r="B2" s="6" t="s">
        <v>43</v>
      </c>
    </row>
    <row r="3" spans="1:5" x14ac:dyDescent="0.2">
      <c r="A3" s="4" t="str">
        <f ca="1">"4B-HF-"&amp;TEXT(YEAR(TODAY())-14-(5-4),"0000")&amp;TEXT(5,"00")&amp;TEXT(4,"00")</f>
        <v>4B-HF-20060504</v>
      </c>
      <c r="B3" s="6" t="s">
        <v>44</v>
      </c>
    </row>
    <row r="4" spans="1:5" x14ac:dyDescent="0.2">
      <c r="A4" s="4" t="str">
        <f ca="1">"3A-FJ-"&amp;TEXT(YEAR(TODAY())-14-(5-3),"0000")&amp;TEXT(5,"00")&amp;TEXT(8,"00")</f>
        <v>3A-FJ-20050508</v>
      </c>
      <c r="B4" s="6" t="s">
        <v>45</v>
      </c>
    </row>
    <row r="5" spans="1:5" x14ac:dyDescent="0.2">
      <c r="A5" s="4" t="str">
        <f ca="1">"4A-GM-"&amp;TEXT(YEAR(TODAY())-14-(5-4),"0000")&amp;TEXT(6,"00")&amp;TEXT(17,"00")</f>
        <v>4A-GM-20060617</v>
      </c>
      <c r="B5" s="6" t="s">
        <v>46</v>
      </c>
      <c r="E5" s="3" t="s">
        <v>440</v>
      </c>
    </row>
    <row r="6" spans="1:5" x14ac:dyDescent="0.2">
      <c r="A6" s="4" t="str">
        <f ca="1">"1D-TM-"&amp;TEXT(YEAR(TODAY())-14-(5-1),"0000")&amp;TEXT(4,"00")&amp;TEXT(19,"00")</f>
        <v>1D-TM-20030419</v>
      </c>
      <c r="B6" s="6" t="s">
        <v>7</v>
      </c>
      <c r="E6" s="3" t="s">
        <v>441</v>
      </c>
    </row>
    <row r="7" spans="1:5" x14ac:dyDescent="0.2">
      <c r="A7" s="4" t="str">
        <f ca="1">"4A-KP-"&amp;TEXT(YEAR(TODAY())-14-(5-4),"0000")&amp;TEXT(2,"00")&amp;TEXT(17,"00")</f>
        <v>4A-KP-20060217</v>
      </c>
      <c r="B7" s="6" t="s">
        <v>47</v>
      </c>
      <c r="E7" s="3" t="s">
        <v>442</v>
      </c>
    </row>
    <row r="8" spans="1:5" x14ac:dyDescent="0.2">
      <c r="A8" s="4" t="str">
        <f ca="1">"3D-OO-"&amp;TEXT(YEAR(TODAY())-14-(5-3),"0000")&amp;TEXT(4,"00")&amp;TEXT(23,"00")</f>
        <v>3D-OO-20050423</v>
      </c>
      <c r="B8" s="6" t="s">
        <v>48</v>
      </c>
    </row>
    <row r="9" spans="1:5" x14ac:dyDescent="0.2">
      <c r="A9" s="4" t="str">
        <f ca="1">"4D-VD-"&amp;TEXT(YEAR(TODAY())-14-(5-4),"0000")&amp;TEXT(6,"00")&amp;TEXT(20,"00")</f>
        <v>4D-VD-20060620</v>
      </c>
      <c r="B9" s="6" t="s">
        <v>49</v>
      </c>
    </row>
    <row r="10" spans="1:5" x14ac:dyDescent="0.2">
      <c r="A10" s="4" t="str">
        <f ca="1">"1D-SL-"&amp;TEXT(YEAR(TODAY())-14-(5-1),"0000")&amp;TEXT(5,"00")&amp;TEXT(3,"00")</f>
        <v>1D-SL-20030503</v>
      </c>
      <c r="B10" s="6" t="s">
        <v>50</v>
      </c>
    </row>
    <row r="11" spans="1:5" x14ac:dyDescent="0.2">
      <c r="A11" s="4" t="str">
        <f ca="1">"2A-SE-"&amp;TEXT(YEAR(TODAY())-14-(5-2),"0000")&amp;TEXT(12,"00")&amp;TEXT(17,"00")</f>
        <v>2A-SE-20041217</v>
      </c>
      <c r="B11" s="6" t="s">
        <v>51</v>
      </c>
    </row>
    <row r="12" spans="1:5" x14ac:dyDescent="0.2">
      <c r="A12" s="4" t="str">
        <f ca="1">"3B-SL-"&amp;TEXT(YEAR(TODAY())-14-(5-3),"0000")&amp;TEXT(10,"00")&amp;TEXT(25,"00")</f>
        <v>3B-SL-20051025</v>
      </c>
      <c r="B12" s="6" t="s">
        <v>52</v>
      </c>
    </row>
    <row r="13" spans="1:5" x14ac:dyDescent="0.2">
      <c r="A13" s="4" t="str">
        <f ca="1">"4C-SS-"&amp;TEXT(YEAR(TODAY())-14-(5-4),"0000")&amp;TEXT(8,"00")&amp;TEXT(2,"00")</f>
        <v>4C-SS-20060802</v>
      </c>
      <c r="B13" s="6" t="s">
        <v>53</v>
      </c>
    </row>
    <row r="14" spans="1:5" x14ac:dyDescent="0.2">
      <c r="A14" s="4" t="str">
        <f ca="1">"2D-SH-"&amp;TEXT(YEAR(TODAY())-14-(5-2),"0000")&amp;TEXT(12,"00")&amp;TEXT(7,"00")</f>
        <v>2D-SH-20041207</v>
      </c>
      <c r="B14" s="6" t="s">
        <v>54</v>
      </c>
    </row>
    <row r="15" spans="1:5" x14ac:dyDescent="0.2">
      <c r="A15" s="4" t="str">
        <f ca="1">"1B-HG-"&amp;TEXT(YEAR(TODAY())-14-(5-1),"0000")&amp;TEXT(7,"00")&amp;TEXT(14,"00")</f>
        <v>1B-HG-20030714</v>
      </c>
      <c r="B15" s="6" t="s">
        <v>55</v>
      </c>
    </row>
    <row r="16" spans="1:5" x14ac:dyDescent="0.2">
      <c r="A16" s="4" t="str">
        <f ca="1">"3B-BZ-"&amp;TEXT(YEAR(TODAY())-14-(5-3),"0000")&amp;TEXT(7,"00")&amp;TEXT(9,"00")</f>
        <v>3B-BZ-20050709</v>
      </c>
      <c r="B16" s="6" t="s">
        <v>56</v>
      </c>
    </row>
    <row r="17" spans="1:2" x14ac:dyDescent="0.2">
      <c r="A17" s="4" t="str">
        <f ca="1">"3A-SG-"&amp;TEXT(YEAR(TODAY())-14-(5-3),"0000")&amp;TEXT(9,"00")&amp;TEXT(27,"00")</f>
        <v>3A-SG-20050927</v>
      </c>
      <c r="B17" s="6" t="s">
        <v>57</v>
      </c>
    </row>
    <row r="18" spans="1:2" x14ac:dyDescent="0.2">
      <c r="A18" s="4" t="str">
        <f ca="1">"3B-MV-"&amp;TEXT(YEAR(TODAY())-14-(5-3),"0000")&amp;TEXT(11,"00")&amp;TEXT(28,"00")</f>
        <v>3B-MV-20051128</v>
      </c>
      <c r="B18" s="6" t="s">
        <v>58</v>
      </c>
    </row>
    <row r="19" spans="1:2" x14ac:dyDescent="0.2">
      <c r="A19" s="4" t="str">
        <f ca="1">"3A-PH-"&amp;TEXT(YEAR(TODAY())-14-(5-3),"0000")&amp;TEXT(4,"00")&amp;TEXT(21,"00")</f>
        <v>3A-PH-20050421</v>
      </c>
      <c r="B19" s="6" t="s">
        <v>59</v>
      </c>
    </row>
    <row r="20" spans="1:2" x14ac:dyDescent="0.2">
      <c r="A20" s="4" t="str">
        <f ca="1">"3A-CJ-"&amp;TEXT(YEAR(TODAY())-14-(5-3),"0000")&amp;TEXT(7,"00")&amp;TEXT(25,"00")</f>
        <v>3A-CJ-20050725</v>
      </c>
      <c r="B20" s="6" t="s">
        <v>60</v>
      </c>
    </row>
    <row r="21" spans="1:2" x14ac:dyDescent="0.2">
      <c r="A21" s="4" t="str">
        <f ca="1">"3B-MO-"&amp;TEXT(YEAR(TODAY())-14-(5-3),"0000")&amp;TEXT(5,"00")&amp;TEXT(17,"00")</f>
        <v>3B-MO-20050517</v>
      </c>
      <c r="B21" s="6" t="s">
        <v>61</v>
      </c>
    </row>
    <row r="22" spans="1:2" x14ac:dyDescent="0.2">
      <c r="A22" s="4" t="str">
        <f ca="1">"4D-SÁ-"&amp;TEXT(YEAR(TODAY())-14-(5-4),"0000")&amp;TEXT(10,"00")&amp;TEXT(10,"00")</f>
        <v>4D-SÁ-20061010</v>
      </c>
      <c r="B22" s="6" t="s">
        <v>62</v>
      </c>
    </row>
    <row r="23" spans="1:2" x14ac:dyDescent="0.2">
      <c r="A23" s="4" t="str">
        <f ca="1">"2D-LT-"&amp;TEXT(YEAR(TODAY())-14-(5-2),"0000")&amp;TEXT(9,"00")&amp;TEXT(28,"00")</f>
        <v>2D-LT-20040928</v>
      </c>
      <c r="B23" s="6" t="s">
        <v>63</v>
      </c>
    </row>
    <row r="24" spans="1:2" x14ac:dyDescent="0.2">
      <c r="A24" s="4" t="str">
        <f ca="1">"2C-PJ-"&amp;TEXT(YEAR(TODAY())-14-(5-2),"0000")&amp;TEXT(11,"00")&amp;TEXT(22,"00")</f>
        <v>2C-PJ-20041122</v>
      </c>
      <c r="B24" s="6" t="s">
        <v>64</v>
      </c>
    </row>
    <row r="25" spans="1:2" x14ac:dyDescent="0.2">
      <c r="A25" s="4" t="str">
        <f ca="1">"3C-VV-"&amp;TEXT(YEAR(TODAY())-14-(5-3),"0000")&amp;TEXT(4,"00")&amp;TEXT(4,"00")</f>
        <v>3C-VV-20050404</v>
      </c>
      <c r="B25" s="6" t="s">
        <v>65</v>
      </c>
    </row>
    <row r="26" spans="1:2" x14ac:dyDescent="0.2">
      <c r="A26" s="4" t="str">
        <f ca="1">"4C-KK-"&amp;TEXT(YEAR(TODAY())-14-(5-4),"0000")&amp;TEXT(9,"00")&amp;TEXT(21,"00")</f>
        <v>4C-KK-20060921</v>
      </c>
      <c r="B26" s="6" t="s">
        <v>66</v>
      </c>
    </row>
    <row r="27" spans="1:2" x14ac:dyDescent="0.2">
      <c r="A27" s="4" t="str">
        <f ca="1">"2D-TD-"&amp;TEXT(YEAR(TODAY())-14-(5-2),"0000")&amp;TEXT(7,"00")&amp;TEXT(12,"00")</f>
        <v>2D-TD-20040712</v>
      </c>
      <c r="B27" s="6" t="s">
        <v>67</v>
      </c>
    </row>
    <row r="28" spans="1:2" x14ac:dyDescent="0.2">
      <c r="A28" s="4" t="str">
        <f ca="1">"1A-ND-"&amp;TEXT(YEAR(TODAY())-14-(5-1),"0000")&amp;TEXT(1,"00")&amp;TEXT(6,"00")</f>
        <v>1A-ND-20030106</v>
      </c>
      <c r="B28" s="6" t="s">
        <v>68</v>
      </c>
    </row>
    <row r="29" spans="1:2" x14ac:dyDescent="0.2">
      <c r="A29" s="4" t="str">
        <f ca="1">"1D-KI-"&amp;TEXT(YEAR(TODAY())-14-(5-1),"0000")&amp;TEXT(8,"00")&amp;TEXT(9,"00")</f>
        <v>1D-KI-20030809</v>
      </c>
      <c r="B29" s="6" t="s">
        <v>69</v>
      </c>
    </row>
    <row r="30" spans="1:2" x14ac:dyDescent="0.2">
      <c r="A30" s="4" t="str">
        <f ca="1">"3C-MJ-"&amp;TEXT(YEAR(TODAY())-14-(5-3),"0000")&amp;TEXT(1,"00")&amp;TEXT(19,"00")</f>
        <v>3C-MJ-20050119</v>
      </c>
      <c r="B30" s="6" t="s">
        <v>70</v>
      </c>
    </row>
    <row r="31" spans="1:2" x14ac:dyDescent="0.2">
      <c r="A31" s="4" t="str">
        <f ca="1">"4C-RT-"&amp;TEXT(YEAR(TODAY())-14-(5-4),"0000")&amp;TEXT(6,"00")&amp;TEXT(18,"00")</f>
        <v>4C-RT-20060618</v>
      </c>
      <c r="B31" s="6" t="s">
        <v>71</v>
      </c>
    </row>
    <row r="32" spans="1:2" x14ac:dyDescent="0.2">
      <c r="A32" s="4" t="str">
        <f ca="1">"3D-KK-"&amp;TEXT(YEAR(TODAY())-14-(5-3),"0000")&amp;TEXT(6,"00")&amp;TEXT(4,"00")</f>
        <v>3D-KK-20050604</v>
      </c>
      <c r="B32" s="6" t="s">
        <v>72</v>
      </c>
    </row>
    <row r="33" spans="1:2" x14ac:dyDescent="0.2">
      <c r="A33" s="4" t="str">
        <f ca="1">"1A-SS-"&amp;TEXT(YEAR(TODAY())-14-(5-1),"0000")&amp;TEXT(4,"00")&amp;TEXT(26,"00")</f>
        <v>1A-SS-20030426</v>
      </c>
      <c r="B33" s="6" t="s">
        <v>73</v>
      </c>
    </row>
    <row r="34" spans="1:2" x14ac:dyDescent="0.2">
      <c r="A34" s="4" t="str">
        <f ca="1">"2B-SÖ-"&amp;TEXT(YEAR(TODAY())-14-(5-2),"0000")&amp;TEXT(12,"00")&amp;TEXT(27,"00")</f>
        <v>2B-SÖ-20041227</v>
      </c>
      <c r="B34" s="6" t="s">
        <v>74</v>
      </c>
    </row>
    <row r="35" spans="1:2" x14ac:dyDescent="0.2">
      <c r="A35" s="4" t="str">
        <f ca="1">"3D-RL-"&amp;TEXT(YEAR(TODAY())-14-(5-3),"0000")&amp;TEXT(6,"00")&amp;TEXT(15,"00")</f>
        <v>3D-RL-20050615</v>
      </c>
      <c r="B35" s="6" t="s">
        <v>75</v>
      </c>
    </row>
    <row r="36" spans="1:2" x14ac:dyDescent="0.2">
      <c r="A36" s="4" t="str">
        <f ca="1">"4D-CÁ-"&amp;TEXT(YEAR(TODAY())-14-(5-4),"0000")&amp;TEXT(4,"00")&amp;TEXT(27,"00")</f>
        <v>4D-CÁ-20060427</v>
      </c>
      <c r="B36" s="6" t="s">
        <v>76</v>
      </c>
    </row>
    <row r="37" spans="1:2" x14ac:dyDescent="0.2">
      <c r="A37" s="4" t="str">
        <f ca="1">"3D-SK-"&amp;TEXT(YEAR(TODAY())-14-(5-3),"0000")&amp;TEXT(4,"00")&amp;TEXT(15,"00")</f>
        <v>3D-SK-20050415</v>
      </c>
      <c r="B37" s="6" t="s">
        <v>77</v>
      </c>
    </row>
    <row r="38" spans="1:2" x14ac:dyDescent="0.2">
      <c r="A38" s="4" t="str">
        <f ca="1">"2B-BÖ-"&amp;TEXT(YEAR(TODAY())-14-(5-2),"0000")&amp;TEXT(4,"00")&amp;TEXT(25,"00")</f>
        <v>2B-BÖ-20040425</v>
      </c>
      <c r="B38" s="6" t="s">
        <v>78</v>
      </c>
    </row>
    <row r="39" spans="1:2" x14ac:dyDescent="0.2">
      <c r="A39" s="4" t="str">
        <f ca="1">"2B-HS-"&amp;TEXT(YEAR(TODAY())-14-(5-2),"0000")&amp;TEXT(8,"00")&amp;TEXT(28,"00")</f>
        <v>2B-HS-20040828</v>
      </c>
      <c r="B39" s="6" t="s">
        <v>79</v>
      </c>
    </row>
    <row r="40" spans="1:2" x14ac:dyDescent="0.2">
      <c r="A40" s="4" t="str">
        <f ca="1">"2C-FI-"&amp;TEXT(YEAR(TODAY())-14-(5-2),"0000")&amp;TEXT(2,"00")&amp;TEXT(11,"00")</f>
        <v>2C-FI-20040211</v>
      </c>
      <c r="B40" s="6" t="s">
        <v>80</v>
      </c>
    </row>
    <row r="41" spans="1:2" x14ac:dyDescent="0.2">
      <c r="A41" s="4" t="str">
        <f ca="1">"1A-SF-"&amp;TEXT(YEAR(TODAY())-14-(5-1),"0000")&amp;TEXT(7,"00")&amp;TEXT(9,"00")</f>
        <v>1A-SF-20030709</v>
      </c>
      <c r="B41" s="6" t="s">
        <v>81</v>
      </c>
    </row>
    <row r="42" spans="1:2" x14ac:dyDescent="0.2">
      <c r="A42" s="4" t="str">
        <f ca="1">"1B-NV-"&amp;TEXT(YEAR(TODAY())-14-(5-1),"0000")&amp;TEXT(3,"00")&amp;TEXT(3,"00")</f>
        <v>1B-NV-20030303</v>
      </c>
      <c r="B42" s="6" t="s">
        <v>82</v>
      </c>
    </row>
    <row r="43" spans="1:2" x14ac:dyDescent="0.2">
      <c r="A43" s="4" t="str">
        <f ca="1">"1C-HE-"&amp;TEXT(YEAR(TODAY())-14-(5-1),"0000")&amp;TEXT(7,"00")&amp;TEXT(19,"00")</f>
        <v>1C-HE-20030719</v>
      </c>
      <c r="B43" s="6" t="s">
        <v>83</v>
      </c>
    </row>
    <row r="44" spans="1:2" x14ac:dyDescent="0.2">
      <c r="A44" s="4" t="str">
        <f ca="1">"3A-RL-"&amp;TEXT(YEAR(TODAY())-14-(5-3),"0000")&amp;TEXT(4,"00")&amp;TEXT(21,"00")</f>
        <v>3A-RL-20050421</v>
      </c>
      <c r="B44" s="6" t="s">
        <v>84</v>
      </c>
    </row>
    <row r="45" spans="1:2" x14ac:dyDescent="0.2">
      <c r="A45" s="4" t="str">
        <f ca="1">"2D-SF-"&amp;TEXT(YEAR(TODAY())-14-(5-2),"0000")&amp;TEXT(10,"00")&amp;TEXT(11,"00")</f>
        <v>2D-SF-20041011</v>
      </c>
      <c r="B45" s="6" t="s">
        <v>85</v>
      </c>
    </row>
    <row r="46" spans="1:2" x14ac:dyDescent="0.2">
      <c r="A46" s="4" t="str">
        <f ca="1">"3A-FF-"&amp;TEXT(YEAR(TODAY())-14-(5-3),"0000")&amp;TEXT(2,"00")&amp;TEXT(10,"00")</f>
        <v>3A-FF-20050210</v>
      </c>
      <c r="B46" s="6" t="s">
        <v>86</v>
      </c>
    </row>
    <row r="47" spans="1:2" x14ac:dyDescent="0.2">
      <c r="A47" s="4" t="str">
        <f ca="1">"1A-MG-"&amp;TEXT(YEAR(TODAY())-14-(5-1),"0000")&amp;TEXT(4,"00")&amp;TEXT(3,"00")</f>
        <v>1A-MG-20030403</v>
      </c>
      <c r="B47" s="6" t="s">
        <v>87</v>
      </c>
    </row>
    <row r="48" spans="1:2" x14ac:dyDescent="0.2">
      <c r="A48" s="4" t="str">
        <f ca="1">"1C-PA-"&amp;TEXT(YEAR(TODAY())-14-(5-1),"0000")&amp;TEXT(4,"00")&amp;TEXT(7,"00")</f>
        <v>1C-PA-20030407</v>
      </c>
      <c r="B48" s="6" t="s">
        <v>88</v>
      </c>
    </row>
    <row r="49" spans="1:2" x14ac:dyDescent="0.2">
      <c r="A49" s="4" t="str">
        <f ca="1">"4A-BL-"&amp;TEXT(YEAR(TODAY())-14-(5-4),"0000")&amp;TEXT(2,"00")&amp;TEXT(12,"00")</f>
        <v>4A-BL-20060212</v>
      </c>
      <c r="B49" s="6" t="s">
        <v>89</v>
      </c>
    </row>
    <row r="50" spans="1:2" x14ac:dyDescent="0.2">
      <c r="A50" s="4" t="str">
        <f ca="1">"4A-AM-"&amp;TEXT(YEAR(TODAY())-14-(5-4),"0000")&amp;TEXT(10,"00")&amp;TEXT(3,"00")</f>
        <v>4A-AM-20061003</v>
      </c>
      <c r="B50" s="6" t="s">
        <v>90</v>
      </c>
    </row>
    <row r="51" spans="1:2" x14ac:dyDescent="0.2">
      <c r="A51" s="4" t="str">
        <f ca="1">"3B-KM-"&amp;TEXT(YEAR(TODAY())-14-(5-3),"0000")&amp;TEXT(2,"00")&amp;TEXT(6,"00")</f>
        <v>3B-KM-20050206</v>
      </c>
      <c r="B51" s="6" t="s">
        <v>91</v>
      </c>
    </row>
    <row r="52" spans="1:2" x14ac:dyDescent="0.2">
      <c r="A52" s="4" t="str">
        <f ca="1">"2D-OG-"&amp;TEXT(YEAR(TODAY())-14-(5-2),"0000")&amp;TEXT(1,"00")&amp;TEXT(24,"00")</f>
        <v>2D-OG-20040124</v>
      </c>
      <c r="B52" s="6" t="s">
        <v>92</v>
      </c>
    </row>
    <row r="53" spans="1:2" x14ac:dyDescent="0.2">
      <c r="A53" s="4" t="str">
        <f ca="1">"3C-CH-"&amp;TEXT(YEAR(TODAY())-14-(5-3),"0000")&amp;TEXT(3,"00")&amp;TEXT(15,"00")</f>
        <v>3C-CH-20050315</v>
      </c>
      <c r="B53" s="6" t="s">
        <v>93</v>
      </c>
    </row>
    <row r="54" spans="1:2" x14ac:dyDescent="0.2">
      <c r="A54" s="4" t="str">
        <f ca="1">"2A-EE-"&amp;TEXT(YEAR(TODAY())-14-(5-2),"0000")&amp;TEXT(5,"00")&amp;TEXT(14,"00")</f>
        <v>2A-EE-20040514</v>
      </c>
      <c r="B54" s="6" t="s">
        <v>94</v>
      </c>
    </row>
    <row r="55" spans="1:2" x14ac:dyDescent="0.2">
      <c r="A55" s="4" t="str">
        <f ca="1">"4D-RI-"&amp;TEXT(YEAR(TODAY())-14-(5-4),"0000")&amp;TEXT(3,"00")&amp;TEXT(11,"00")</f>
        <v>4D-RI-20060311</v>
      </c>
      <c r="B55" s="6" t="s">
        <v>95</v>
      </c>
    </row>
    <row r="56" spans="1:2" x14ac:dyDescent="0.2">
      <c r="A56" s="4" t="str">
        <f ca="1">"4A-KF-"&amp;TEXT(YEAR(TODAY())-14-(5-4),"0000")&amp;TEXT(2,"00")&amp;TEXT(16,"00")</f>
        <v>4A-KF-20060216</v>
      </c>
      <c r="B56" s="6" t="s">
        <v>96</v>
      </c>
    </row>
    <row r="57" spans="1:2" x14ac:dyDescent="0.2">
      <c r="A57" s="4" t="str">
        <f ca="1">"4C-MM-"&amp;TEXT(YEAR(TODAY())-14-(5-4),"0000")&amp;TEXT(9,"00")&amp;TEXT(25,"00")</f>
        <v>4C-MM-20060925</v>
      </c>
      <c r="B57" s="6" t="s">
        <v>97</v>
      </c>
    </row>
    <row r="58" spans="1:2" x14ac:dyDescent="0.2">
      <c r="A58" s="4" t="str">
        <f ca="1">"3A-UB-"&amp;TEXT(YEAR(TODAY())-14-(5-3),"0000")&amp;TEXT(3,"00")&amp;TEXT(9,"00")</f>
        <v>3A-UB-20050309</v>
      </c>
      <c r="B58" s="6" t="s">
        <v>98</v>
      </c>
    </row>
    <row r="59" spans="1:2" x14ac:dyDescent="0.2">
      <c r="A59" s="4" t="str">
        <f ca="1">"4D-DB-"&amp;TEXT(YEAR(TODAY())-14-(5-4),"0000")&amp;TEXT(12,"00")&amp;TEXT(19,"00")</f>
        <v>4D-DB-20061219</v>
      </c>
      <c r="B59" s="6" t="s">
        <v>99</v>
      </c>
    </row>
    <row r="60" spans="1:2" x14ac:dyDescent="0.2">
      <c r="A60" s="4" t="str">
        <f ca="1">"4C-PL-"&amp;TEXT(YEAR(TODAY())-14-(5-4),"0000")&amp;TEXT(11,"00")&amp;TEXT(16,"00")</f>
        <v>4C-PL-20061116</v>
      </c>
      <c r="B60" s="6" t="s">
        <v>100</v>
      </c>
    </row>
    <row r="61" spans="1:2" x14ac:dyDescent="0.2">
      <c r="A61" s="4" t="str">
        <f ca="1">"2C-AT-"&amp;TEXT(YEAR(TODAY())-14-(5-2),"0000")&amp;TEXT(4,"00")&amp;TEXT(28,"00")</f>
        <v>2C-AT-20040428</v>
      </c>
      <c r="B61" s="6" t="s">
        <v>101</v>
      </c>
    </row>
    <row r="62" spans="1:2" x14ac:dyDescent="0.2">
      <c r="A62" s="4" t="str">
        <f ca="1">"1C-MK-"&amp;TEXT(YEAR(TODAY())-14-(5-1),"0000")&amp;TEXT(1,"00")&amp;TEXT(16,"00")</f>
        <v>1C-MK-20030116</v>
      </c>
      <c r="B62" s="6" t="s">
        <v>102</v>
      </c>
    </row>
    <row r="63" spans="1:2" x14ac:dyDescent="0.2">
      <c r="A63" s="4" t="str">
        <f ca="1">"1B-SÁ-"&amp;TEXT(YEAR(TODAY())-14-(5-1),"0000")&amp;TEXT(12,"00")&amp;TEXT(27,"00")</f>
        <v>1B-SÁ-20031227</v>
      </c>
      <c r="B63" s="6" t="s">
        <v>103</v>
      </c>
    </row>
    <row r="64" spans="1:2" x14ac:dyDescent="0.2">
      <c r="A64" s="4" t="str">
        <f ca="1">"4A-RV-"&amp;TEXT(YEAR(TODAY())-14-(5-4),"0000")&amp;TEXT(8,"00")&amp;TEXT(12,"00")</f>
        <v>4A-RV-20060812</v>
      </c>
      <c r="B64" s="6" t="s">
        <v>104</v>
      </c>
    </row>
    <row r="65" spans="1:2" x14ac:dyDescent="0.2">
      <c r="A65" s="4" t="str">
        <f ca="1">"2B-KH-"&amp;TEXT(YEAR(TODAY())-14-(5-2),"0000")&amp;TEXT(6,"00")&amp;TEXT(20,"00")</f>
        <v>2B-KH-20040620</v>
      </c>
      <c r="B65" s="6" t="s">
        <v>105</v>
      </c>
    </row>
    <row r="66" spans="1:2" x14ac:dyDescent="0.2">
      <c r="A66" s="4" t="str">
        <f ca="1">"4A-SA-"&amp;TEXT(YEAR(TODAY())-14-(5-4),"0000")&amp;TEXT(1,"00")&amp;TEXT(28,"00")</f>
        <v>4A-SA-20060128</v>
      </c>
      <c r="B66" s="6" t="s">
        <v>106</v>
      </c>
    </row>
    <row r="67" spans="1:2" x14ac:dyDescent="0.2">
      <c r="A67" s="4" t="str">
        <f ca="1">"3D-RO-"&amp;TEXT(YEAR(TODAY())-14-(5-3),"0000")&amp;TEXT(8,"00")&amp;TEXT(9,"00")</f>
        <v>3D-RO-20050809</v>
      </c>
      <c r="B67" s="6" t="s">
        <v>107</v>
      </c>
    </row>
    <row r="68" spans="1:2" x14ac:dyDescent="0.2">
      <c r="A68" s="4" t="str">
        <f ca="1">"4B-RN-"&amp;TEXT(YEAR(TODAY())-14-(5-4),"0000")&amp;TEXT(12,"00")&amp;TEXT(5,"00")</f>
        <v>4B-RN-20061205</v>
      </c>
      <c r="B68" s="6" t="s">
        <v>108</v>
      </c>
    </row>
    <row r="69" spans="1:2" x14ac:dyDescent="0.2">
      <c r="A69" s="4" t="str">
        <f ca="1">"4C-VL-"&amp;TEXT(YEAR(TODAY())-14-(5-4),"0000")&amp;TEXT(6,"00")&amp;TEXT(27,"00")</f>
        <v>4C-VL-20060627</v>
      </c>
      <c r="B69" s="6" t="s">
        <v>109</v>
      </c>
    </row>
    <row r="70" spans="1:2" x14ac:dyDescent="0.2">
      <c r="A70" s="4" t="str">
        <f ca="1">"3C-SE-"&amp;TEXT(YEAR(TODAY())-14-(5-3),"0000")&amp;TEXT(5,"00")&amp;TEXT(5,"00")</f>
        <v>3C-SE-20050505</v>
      </c>
      <c r="B70" s="6" t="s">
        <v>110</v>
      </c>
    </row>
    <row r="71" spans="1:2" x14ac:dyDescent="0.2">
      <c r="A71" s="4" t="str">
        <f ca="1">"4C-KH-"&amp;TEXT(YEAR(TODAY())-14-(5-4),"0000")&amp;TEXT(8,"00")&amp;TEXT(11,"00")</f>
        <v>4C-KH-20060811</v>
      </c>
      <c r="B71" s="6" t="s">
        <v>111</v>
      </c>
    </row>
    <row r="72" spans="1:2" x14ac:dyDescent="0.2">
      <c r="A72" s="4" t="str">
        <f ca="1">"4B-KT-"&amp;TEXT(YEAR(TODAY())-14-(5-4),"0000")&amp;TEXT(11,"00")&amp;TEXT(6,"00")</f>
        <v>4B-KT-20061106</v>
      </c>
      <c r="B72" s="6" t="s">
        <v>112</v>
      </c>
    </row>
    <row r="73" spans="1:2" x14ac:dyDescent="0.2">
      <c r="A73" s="4" t="str">
        <f ca="1">"2B-LM-"&amp;TEXT(YEAR(TODAY())-14-(5-2),"0000")&amp;TEXT(12,"00")&amp;TEXT(2,"00")</f>
        <v>2B-LM-20041202</v>
      </c>
      <c r="B73" s="6" t="s">
        <v>113</v>
      </c>
    </row>
    <row r="74" spans="1:2" x14ac:dyDescent="0.2">
      <c r="A74" s="4" t="str">
        <f ca="1">"4C-KT-"&amp;TEXT(YEAR(TODAY())-14-(5-4),"0000")&amp;TEXT(10,"00")&amp;TEXT(8,"00")</f>
        <v>4C-KT-20061008</v>
      </c>
      <c r="B74" s="6" t="s">
        <v>114</v>
      </c>
    </row>
    <row r="75" spans="1:2" x14ac:dyDescent="0.2">
      <c r="A75" s="4" t="str">
        <f ca="1">"3C-KT-"&amp;TEXT(YEAR(TODAY())-14-(5-3),"0000")&amp;TEXT(3,"00")&amp;TEXT(23,"00")</f>
        <v>3C-KT-20050323</v>
      </c>
      <c r="B75" s="6" t="s">
        <v>115</v>
      </c>
    </row>
    <row r="76" spans="1:2" x14ac:dyDescent="0.2">
      <c r="A76" s="4" t="str">
        <f ca="1">"4A-OC-"&amp;TEXT(YEAR(TODAY())-14-(5-4),"0000")&amp;TEXT(3,"00")&amp;TEXT(16,"00")</f>
        <v>4A-OC-20060316</v>
      </c>
      <c r="B76" s="6" t="s">
        <v>116</v>
      </c>
    </row>
    <row r="77" spans="1:2" x14ac:dyDescent="0.2">
      <c r="A77" s="4" t="str">
        <f ca="1">"3D-MJ-"&amp;TEXT(YEAR(TODAY())-14-(5-3),"0000")&amp;TEXT(5,"00")&amp;TEXT(7,"00")</f>
        <v>3D-MJ-20050507</v>
      </c>
      <c r="B77" s="6" t="s">
        <v>117</v>
      </c>
    </row>
    <row r="78" spans="1:2" x14ac:dyDescent="0.2">
      <c r="A78" s="4" t="str">
        <f ca="1">"2C-SB-"&amp;TEXT(YEAR(TODAY())-14-(5-2),"0000")&amp;TEXT(11,"00")&amp;TEXT(13,"00")</f>
        <v>2C-SB-20041113</v>
      </c>
      <c r="B78" s="6" t="s">
        <v>118</v>
      </c>
    </row>
    <row r="79" spans="1:2" x14ac:dyDescent="0.2">
      <c r="A79" s="4" t="str">
        <f ca="1">"3A-FE-"&amp;TEXT(YEAR(TODAY())-14-(5-3),"0000")&amp;TEXT(11,"00")&amp;TEXT(13,"00")</f>
        <v>3A-FE-20051113</v>
      </c>
      <c r="B79" s="6" t="s">
        <v>119</v>
      </c>
    </row>
    <row r="80" spans="1:2" x14ac:dyDescent="0.2">
      <c r="A80" s="4" t="str">
        <f ca="1">"3A-DF-"&amp;TEXT(YEAR(TODAY())-14-(5-3),"0000")&amp;TEXT(7,"00")&amp;TEXT(10,"00")</f>
        <v>3A-DF-20050710</v>
      </c>
      <c r="B80" s="6" t="s">
        <v>120</v>
      </c>
    </row>
    <row r="81" spans="1:2" x14ac:dyDescent="0.2">
      <c r="A81" s="4" t="str">
        <f ca="1">"2B-SR-"&amp;TEXT(YEAR(TODAY())-14-(5-2),"0000")&amp;TEXT(4,"00")&amp;TEXT(14,"00")</f>
        <v>2B-SR-20040414</v>
      </c>
      <c r="B81" s="6" t="s">
        <v>121</v>
      </c>
    </row>
    <row r="82" spans="1:2" x14ac:dyDescent="0.2">
      <c r="A82" s="4" t="str">
        <f ca="1">"1C-DT-"&amp;TEXT(YEAR(TODAY())-14-(5-1),"0000")&amp;TEXT(10,"00")&amp;TEXT(7,"00")</f>
        <v>1C-DT-20031007</v>
      </c>
      <c r="B82" s="6" t="s">
        <v>122</v>
      </c>
    </row>
    <row r="83" spans="1:2" x14ac:dyDescent="0.2">
      <c r="A83" s="4" t="str">
        <f ca="1">"3B-ST-"&amp;TEXT(YEAR(TODAY())-14-(5-3),"0000")&amp;TEXT(3,"00")&amp;TEXT(19,"00")</f>
        <v>3B-ST-20050319</v>
      </c>
      <c r="B83" s="6" t="s">
        <v>123</v>
      </c>
    </row>
    <row r="84" spans="1:2" x14ac:dyDescent="0.2">
      <c r="A84" s="4" t="str">
        <f ca="1">"3D-ZP-"&amp;TEXT(YEAR(TODAY())-14-(5-3),"0000")&amp;TEXT(5,"00")&amp;TEXT(28,"00")</f>
        <v>3D-ZP-20050528</v>
      </c>
      <c r="B84" s="6" t="s">
        <v>124</v>
      </c>
    </row>
    <row r="85" spans="1:2" x14ac:dyDescent="0.2">
      <c r="A85" s="4" t="str">
        <f ca="1">"4D-DT-"&amp;TEXT(YEAR(TODAY())-14-(5-4),"0000")&amp;TEXT(8,"00")&amp;TEXT(19,"00")</f>
        <v>4D-DT-20060819</v>
      </c>
      <c r="B85" s="6" t="s">
        <v>125</v>
      </c>
    </row>
    <row r="86" spans="1:2" x14ac:dyDescent="0.2">
      <c r="A86" s="4" t="str">
        <f ca="1">"4B-PM-"&amp;TEXT(YEAR(TODAY())-14-(5-4),"0000")&amp;TEXT(7,"00")&amp;TEXT(4,"00")</f>
        <v>4B-PM-20060704</v>
      </c>
      <c r="B86" s="6" t="s">
        <v>126</v>
      </c>
    </row>
    <row r="87" spans="1:2" x14ac:dyDescent="0.2">
      <c r="A87" s="4" t="str">
        <f ca="1">"1B-SL-"&amp;TEXT(YEAR(TODAY())-14-(5-1),"0000")&amp;TEXT(10,"00")&amp;TEXT(3,"00")</f>
        <v>1B-SL-20031003</v>
      </c>
      <c r="B87" s="6" t="s">
        <v>127</v>
      </c>
    </row>
    <row r="88" spans="1:2" x14ac:dyDescent="0.2">
      <c r="A88" s="4" t="str">
        <f ca="1">"1D-KH-"&amp;TEXT(YEAR(TODAY())-14-(5-1),"0000")&amp;TEXT(1,"00")&amp;TEXT(15,"00")</f>
        <v>1D-KH-20030115</v>
      </c>
      <c r="B88" s="6" t="s">
        <v>128</v>
      </c>
    </row>
    <row r="89" spans="1:2" x14ac:dyDescent="0.2">
      <c r="A89" s="4" t="str">
        <f ca="1">"2D-CV-"&amp;TEXT(YEAR(TODAY())-14-(5-2),"0000")&amp;TEXT(4,"00")&amp;TEXT(3,"00")</f>
        <v>2D-CV-20040403</v>
      </c>
      <c r="B89" s="6" t="s">
        <v>129</v>
      </c>
    </row>
    <row r="90" spans="1:2" x14ac:dyDescent="0.2">
      <c r="A90" s="4" t="str">
        <f ca="1">"3B-FL-"&amp;TEXT(YEAR(TODAY())-14-(5-3),"0000")&amp;TEXT(3,"00")&amp;TEXT(21,"00")</f>
        <v>3B-FL-20050321</v>
      </c>
      <c r="B90" s="6" t="s">
        <v>130</v>
      </c>
    </row>
    <row r="91" spans="1:2" x14ac:dyDescent="0.2">
      <c r="A91" s="4" t="str">
        <f ca="1">"1B-RD-"&amp;TEXT(YEAR(TODAY())-14-(5-1),"0000")&amp;TEXT(7,"00")&amp;TEXT(4,"00")</f>
        <v>1B-RD-20030704</v>
      </c>
      <c r="B91" s="6" t="s">
        <v>131</v>
      </c>
    </row>
    <row r="92" spans="1:2" x14ac:dyDescent="0.2">
      <c r="A92" s="4" t="str">
        <f ca="1">"4B-LV-"&amp;TEXT(YEAR(TODAY())-14-(5-4),"0000")&amp;TEXT(9,"00")&amp;TEXT(5,"00")</f>
        <v>4B-LV-20060905</v>
      </c>
      <c r="B92" s="6" t="s">
        <v>132</v>
      </c>
    </row>
    <row r="93" spans="1:2" x14ac:dyDescent="0.2">
      <c r="A93" s="4" t="str">
        <f ca="1">"3C-BM-"&amp;TEXT(YEAR(TODAY())-14-(5-3),"0000")&amp;TEXT(3,"00")&amp;TEXT(17,"00")</f>
        <v>3C-BM-20050317</v>
      </c>
      <c r="B93" s="6" t="s">
        <v>133</v>
      </c>
    </row>
    <row r="94" spans="1:2" x14ac:dyDescent="0.2">
      <c r="A94" s="4" t="str">
        <f ca="1">"1A-PZ-"&amp;TEXT(YEAR(TODAY())-14-(5-1),"0000")&amp;TEXT(1,"00")&amp;TEXT(25,"00")</f>
        <v>1A-PZ-20030125</v>
      </c>
      <c r="B94" s="6" t="s">
        <v>134</v>
      </c>
    </row>
    <row r="95" spans="1:2" x14ac:dyDescent="0.2">
      <c r="A95" s="4" t="str">
        <f ca="1">"1C-GP-"&amp;TEXT(YEAR(TODAY())-14-(5-1),"0000")&amp;TEXT(4,"00")&amp;TEXT(11,"00")</f>
        <v>1C-GP-20030411</v>
      </c>
      <c r="B95" s="6" t="s">
        <v>135</v>
      </c>
    </row>
    <row r="96" spans="1:2" x14ac:dyDescent="0.2">
      <c r="A96" s="4" t="str">
        <f ca="1">"3D-PÁ-"&amp;TEXT(YEAR(TODAY())-14-(5-3),"0000")&amp;TEXT(7,"00")&amp;TEXT(10,"00")</f>
        <v>3D-PÁ-20050710</v>
      </c>
      <c r="B96" s="6" t="s">
        <v>136</v>
      </c>
    </row>
    <row r="97" spans="1:2" x14ac:dyDescent="0.2">
      <c r="A97" s="4" t="str">
        <f ca="1">"2D-BK-"&amp;TEXT(YEAR(TODAY())-14-(5-2),"0000")&amp;TEXT(3,"00")&amp;TEXT(18,"00")</f>
        <v>2D-BK-20040318</v>
      </c>
      <c r="B97" s="6" t="s">
        <v>137</v>
      </c>
    </row>
    <row r="98" spans="1:2" x14ac:dyDescent="0.2">
      <c r="A98" s="4" t="str">
        <f ca="1">"2C-SV-"&amp;TEXT(YEAR(TODAY())-14-(5-2),"0000")&amp;TEXT(11,"00")&amp;TEXT(24,"00")</f>
        <v>2C-SV-20041124</v>
      </c>
      <c r="B98" s="6" t="s">
        <v>138</v>
      </c>
    </row>
    <row r="99" spans="1:2" x14ac:dyDescent="0.2">
      <c r="A99" s="4" t="str">
        <f ca="1">"4C-GK-"&amp;TEXT(YEAR(TODAY())-14-(5-4),"0000")&amp;TEXT(8,"00")&amp;TEXT(27,"00")</f>
        <v>4C-GK-20060827</v>
      </c>
      <c r="B99" s="6" t="s">
        <v>139</v>
      </c>
    </row>
    <row r="100" spans="1:2" x14ac:dyDescent="0.2">
      <c r="A100" s="4" t="str">
        <f ca="1">"4A-FK-"&amp;TEXT(YEAR(TODAY())-14-(5-4),"0000")&amp;TEXT(9,"00")&amp;TEXT(2,"00")</f>
        <v>4A-FK-20060902</v>
      </c>
      <c r="B100" s="6" t="s">
        <v>140</v>
      </c>
    </row>
    <row r="101" spans="1:2" x14ac:dyDescent="0.2">
      <c r="A101" s="4" t="str">
        <f ca="1">"1B-PZ-"&amp;TEXT(YEAR(TODAY())-14-(5-1),"0000")&amp;TEXT(6,"00")&amp;TEXT(16,"00")</f>
        <v>1B-PZ-20030616</v>
      </c>
      <c r="B101" s="6" t="s">
        <v>141</v>
      </c>
    </row>
    <row r="102" spans="1:2" x14ac:dyDescent="0.2">
      <c r="A102" s="4" t="str">
        <f ca="1">"2C-KA-"&amp;TEXT(YEAR(TODAY())-14-(5-2),"0000")&amp;TEXT(3,"00")&amp;TEXT(11,"00")</f>
        <v>2C-KA-20040311</v>
      </c>
      <c r="B102" s="6" t="s">
        <v>142</v>
      </c>
    </row>
    <row r="103" spans="1:2" x14ac:dyDescent="0.2">
      <c r="A103" s="4" t="str">
        <f ca="1">"4C-HG-"&amp;TEXT(YEAR(TODAY())-14-(5-4),"0000")&amp;TEXT(7,"00")&amp;TEXT(21,"00")</f>
        <v>4C-HG-20060721</v>
      </c>
      <c r="B103" s="6" t="s">
        <v>143</v>
      </c>
    </row>
    <row r="104" spans="1:2" x14ac:dyDescent="0.2">
      <c r="A104" s="4" t="str">
        <f ca="1">"3B-SB-"&amp;TEXT(YEAR(TODAY())-14-(5-3),"0000")&amp;TEXT(10,"00")&amp;TEXT(27,"00")</f>
        <v>3B-SB-20051027</v>
      </c>
      <c r="B104" s="6" t="s">
        <v>144</v>
      </c>
    </row>
    <row r="105" spans="1:2" x14ac:dyDescent="0.2">
      <c r="A105" s="4" t="str">
        <f ca="1">"1B-SH-"&amp;TEXT(YEAR(TODAY())-14-(5-1),"0000")&amp;TEXT(5,"00")&amp;TEXT(26,"00")</f>
        <v>1B-SH-20030526</v>
      </c>
      <c r="B105" s="6" t="s">
        <v>145</v>
      </c>
    </row>
    <row r="106" spans="1:2" x14ac:dyDescent="0.2">
      <c r="A106" s="4" t="str">
        <f ca="1">"2C-ST-"&amp;TEXT(YEAR(TODAY())-14-(5-2),"0000")&amp;TEXT(3,"00")&amp;TEXT(25,"00")</f>
        <v>2C-ST-20040325</v>
      </c>
      <c r="B106" s="6" t="s">
        <v>146</v>
      </c>
    </row>
    <row r="107" spans="1:2" x14ac:dyDescent="0.2">
      <c r="A107" s="4" t="str">
        <f ca="1">"2C-SI-"&amp;TEXT(YEAR(TODAY())-14-(5-2),"0000")&amp;TEXT(6,"00")&amp;TEXT(22,"00")</f>
        <v>2C-SI-20040622</v>
      </c>
      <c r="B107" s="6" t="s">
        <v>147</v>
      </c>
    </row>
    <row r="108" spans="1:2" x14ac:dyDescent="0.2">
      <c r="A108" s="4" t="str">
        <f ca="1">"4C-HK-"&amp;TEXT(YEAR(TODAY())-14-(5-4),"0000")&amp;TEXT(5,"00")&amp;TEXT(23,"00")</f>
        <v>4C-HK-20060523</v>
      </c>
      <c r="B108" s="6" t="s">
        <v>148</v>
      </c>
    </row>
    <row r="109" spans="1:2" x14ac:dyDescent="0.2">
      <c r="A109" s="4" t="str">
        <f ca="1">"4C-KV-"&amp;TEXT(YEAR(TODAY())-14-(5-4),"0000")&amp;TEXT(6,"00")&amp;TEXT(2,"00")</f>
        <v>4C-KV-20060602</v>
      </c>
      <c r="B109" s="6" t="s">
        <v>149</v>
      </c>
    </row>
    <row r="110" spans="1:2" x14ac:dyDescent="0.2">
      <c r="A110" s="4" t="str">
        <f ca="1">"3C-KA-"&amp;TEXT(YEAR(TODAY())-14-(5-3),"0000")&amp;TEXT(3,"00")&amp;TEXT(4,"00")</f>
        <v>3C-KA-20050304</v>
      </c>
      <c r="B110" s="6" t="s">
        <v>150</v>
      </c>
    </row>
    <row r="111" spans="1:2" x14ac:dyDescent="0.2">
      <c r="A111" s="4" t="str">
        <f ca="1">"2D-PD-"&amp;TEXT(YEAR(TODAY())-14-(5-2),"0000")&amp;TEXT(3,"00")&amp;TEXT(17,"00")</f>
        <v>2D-PD-20040317</v>
      </c>
      <c r="B111" s="6" t="s">
        <v>151</v>
      </c>
    </row>
    <row r="112" spans="1:2" x14ac:dyDescent="0.2">
      <c r="A112" s="4" t="str">
        <f ca="1">"2A-JB-"&amp;TEXT(YEAR(TODAY())-14-(5-2),"0000")&amp;TEXT(8,"00")&amp;TEXT(3,"00")</f>
        <v>2A-JB-20040803</v>
      </c>
      <c r="B112" s="6" t="s">
        <v>152</v>
      </c>
    </row>
    <row r="113" spans="1:2" x14ac:dyDescent="0.2">
      <c r="A113" s="4" t="str">
        <f ca="1">"3C-VF-"&amp;TEXT(YEAR(TODAY())-14-(5-3),"0000")&amp;TEXT(7,"00")&amp;TEXT(1,"00")</f>
        <v>3C-VF-20050701</v>
      </c>
      <c r="B113" s="6" t="s">
        <v>153</v>
      </c>
    </row>
    <row r="114" spans="1:2" x14ac:dyDescent="0.2">
      <c r="A114" s="4" t="str">
        <f ca="1">"3C-MK-"&amp;TEXT(YEAR(TODAY())-14-(5-3),"0000")&amp;TEXT(5,"00")&amp;TEXT(17,"00")</f>
        <v>3C-MK-20050517</v>
      </c>
      <c r="B114" s="6" t="s">
        <v>154</v>
      </c>
    </row>
    <row r="115" spans="1:2" x14ac:dyDescent="0.2">
      <c r="A115" s="4" t="str">
        <f ca="1">"3C-JB-"&amp;TEXT(YEAR(TODAY())-14-(5-3),"0000")&amp;TEXT(5,"00")&amp;TEXT(14,"00")</f>
        <v>3C-JB-20050514</v>
      </c>
      <c r="B115" s="6" t="s">
        <v>155</v>
      </c>
    </row>
    <row r="116" spans="1:2" x14ac:dyDescent="0.2">
      <c r="A116" s="4" t="str">
        <f ca="1">"1C-RK-"&amp;TEXT(YEAR(TODAY())-14-(5-1),"0000")&amp;TEXT(8,"00")&amp;TEXT(20,"00")</f>
        <v>1C-RK-20030820</v>
      </c>
      <c r="B116" s="6" t="s">
        <v>156</v>
      </c>
    </row>
    <row r="117" spans="1:2" x14ac:dyDescent="0.2">
      <c r="A117" s="4" t="str">
        <f ca="1">"2B-KG-"&amp;TEXT(YEAR(TODAY())-14-(5-2),"0000")&amp;TEXT(10,"00")&amp;TEXT(6,"00")</f>
        <v>2B-KG-20041006</v>
      </c>
      <c r="B117" s="6" t="s">
        <v>157</v>
      </c>
    </row>
    <row r="118" spans="1:2" x14ac:dyDescent="0.2">
      <c r="A118" s="4" t="str">
        <f ca="1">"1D-ÁE-"&amp;TEXT(YEAR(TODAY())-14-(5-1),"0000")&amp;TEXT(2,"00")&amp;TEXT(11,"00")</f>
        <v>1D-ÁE-20030211</v>
      </c>
      <c r="B118" s="6" t="s">
        <v>158</v>
      </c>
    </row>
    <row r="119" spans="1:2" x14ac:dyDescent="0.2">
      <c r="A119" s="4" t="str">
        <f ca="1">"3C-LH-"&amp;TEXT(YEAR(TODAY())-14-(5-3),"0000")&amp;TEXT(4,"00")&amp;TEXT(14,"00")</f>
        <v>3C-LH-20050414</v>
      </c>
      <c r="B119" s="6" t="s">
        <v>159</v>
      </c>
    </row>
    <row r="120" spans="1:2" x14ac:dyDescent="0.2">
      <c r="A120" s="4" t="str">
        <f ca="1">"4B-VM-"&amp;TEXT(YEAR(TODAY())-14-(5-4),"0000")&amp;TEXT(8,"00")&amp;TEXT(12,"00")</f>
        <v>4B-VM-20060812</v>
      </c>
      <c r="B120" s="6" t="s">
        <v>160</v>
      </c>
    </row>
    <row r="121" spans="1:2" x14ac:dyDescent="0.2">
      <c r="A121" s="4" t="str">
        <f ca="1">"4A-BL-"&amp;TEXT(YEAR(TODAY())-14-(5-4),"0000")&amp;TEXT(8,"00")&amp;TEXT(12,"00")</f>
        <v>4A-BL-20060812</v>
      </c>
      <c r="B121" s="6" t="s">
        <v>161</v>
      </c>
    </row>
    <row r="122" spans="1:2" x14ac:dyDescent="0.2">
      <c r="A122" s="4" t="str">
        <f ca="1">"2B-RK-"&amp;TEXT(YEAR(TODAY())-14-(5-2),"0000")&amp;TEXT(7,"00")&amp;TEXT(10,"00")</f>
        <v>2B-RK-20040710</v>
      </c>
      <c r="B122" s="6" t="s">
        <v>162</v>
      </c>
    </row>
    <row r="123" spans="1:2" x14ac:dyDescent="0.2">
      <c r="A123" s="4" t="str">
        <f ca="1">"2C-PI-"&amp;TEXT(YEAR(TODAY())-14-(5-2),"0000")&amp;TEXT(10,"00")&amp;TEXT(1,"00")</f>
        <v>2C-PI-20041001</v>
      </c>
      <c r="B123" s="6" t="s">
        <v>163</v>
      </c>
    </row>
    <row r="124" spans="1:2" x14ac:dyDescent="0.2">
      <c r="A124" s="4" t="str">
        <f ca="1">"2D-BZ-"&amp;TEXT(YEAR(TODAY())-14-(5-2),"0000")&amp;TEXT(7,"00")&amp;TEXT(10,"00")</f>
        <v>2D-BZ-20040710</v>
      </c>
      <c r="B124" s="6" t="s">
        <v>164</v>
      </c>
    </row>
    <row r="125" spans="1:2" x14ac:dyDescent="0.2">
      <c r="A125" s="4" t="str">
        <f ca="1">"3D-MO-"&amp;TEXT(YEAR(TODAY())-14-(5-3),"0000")&amp;TEXT(4,"00")&amp;TEXT(27,"00")</f>
        <v>3D-MO-20050427</v>
      </c>
      <c r="B125" s="6" t="s">
        <v>165</v>
      </c>
    </row>
    <row r="126" spans="1:2" x14ac:dyDescent="0.2">
      <c r="A126" s="4" t="str">
        <f ca="1">"1B-HS-"&amp;TEXT(YEAR(TODAY())-14-(5-1),"0000")&amp;TEXT(5,"00")&amp;TEXT(4,"00")</f>
        <v>1B-HS-20030504</v>
      </c>
      <c r="B126" s="6" t="s">
        <v>166</v>
      </c>
    </row>
    <row r="127" spans="1:2" x14ac:dyDescent="0.2">
      <c r="A127" s="4" t="str">
        <f ca="1">"4A-CB-"&amp;TEXT(YEAR(TODAY())-14-(5-4),"0000")&amp;TEXT(8,"00")&amp;TEXT(22,"00")</f>
        <v>4A-CB-20060822</v>
      </c>
      <c r="B127" s="6" t="s">
        <v>167</v>
      </c>
    </row>
    <row r="128" spans="1:2" x14ac:dyDescent="0.2">
      <c r="A128" s="4" t="str">
        <f ca="1">"4A-MA-"&amp;TEXT(YEAR(TODAY())-14-(5-4),"0000")&amp;TEXT(10,"00")&amp;TEXT(10,"00")</f>
        <v>4A-MA-20061010</v>
      </c>
      <c r="B128" s="6" t="s">
        <v>168</v>
      </c>
    </row>
    <row r="129" spans="1:2" x14ac:dyDescent="0.2">
      <c r="A129" s="4" t="str">
        <f ca="1">"1C-RE-"&amp;TEXT(YEAR(TODAY())-14-(5-1),"0000")&amp;TEXT(11,"00")&amp;TEXT(8,"00")</f>
        <v>1C-RE-20031108</v>
      </c>
      <c r="B129" s="6" t="s">
        <v>169</v>
      </c>
    </row>
    <row r="130" spans="1:2" x14ac:dyDescent="0.2">
      <c r="A130" s="4" t="str">
        <f ca="1">"2A-HO-"&amp;TEXT(YEAR(TODAY())-14-(5-2),"0000")&amp;TEXT(10,"00")&amp;TEXT(10,"00")</f>
        <v>2A-HO-20041010</v>
      </c>
      <c r="B130" s="6" t="s">
        <v>170</v>
      </c>
    </row>
    <row r="131" spans="1:2" x14ac:dyDescent="0.2">
      <c r="A131" s="4" t="str">
        <f ca="1">"4A-EM-"&amp;TEXT(YEAR(TODAY())-14-(5-4),"0000")&amp;TEXT(11,"00")&amp;TEXT(19,"00")</f>
        <v>4A-EM-20061119</v>
      </c>
      <c r="B131" s="6" t="s">
        <v>171</v>
      </c>
    </row>
    <row r="132" spans="1:2" x14ac:dyDescent="0.2">
      <c r="A132" s="4" t="str">
        <f ca="1">"3B-PE-"&amp;TEXT(YEAR(TODAY())-14-(5-3),"0000")&amp;TEXT(8,"00")&amp;TEXT(17,"00")</f>
        <v>3B-PE-20050817</v>
      </c>
      <c r="B132" s="6" t="s">
        <v>172</v>
      </c>
    </row>
    <row r="133" spans="1:2" x14ac:dyDescent="0.2">
      <c r="A133" s="4" t="str">
        <f ca="1">"4D-PV-"&amp;TEXT(YEAR(TODAY())-14-(5-4),"0000")&amp;TEXT(9,"00")&amp;TEXT(10,"00")</f>
        <v>4D-PV-20060910</v>
      </c>
      <c r="B133" s="6" t="s">
        <v>173</v>
      </c>
    </row>
    <row r="134" spans="1:2" x14ac:dyDescent="0.2">
      <c r="A134" s="4" t="str">
        <f ca="1">"2B-VE-"&amp;TEXT(YEAR(TODAY())-14-(5-2),"0000")&amp;TEXT(7,"00")&amp;TEXT(28,"00")</f>
        <v>2B-VE-20040728</v>
      </c>
      <c r="B134" s="6" t="s">
        <v>174</v>
      </c>
    </row>
    <row r="135" spans="1:2" x14ac:dyDescent="0.2">
      <c r="A135" s="4" t="str">
        <f ca="1">"3C-SK-"&amp;TEXT(YEAR(TODAY())-14-(5-3),"0000")&amp;TEXT(12,"00")&amp;TEXT(9,"00")</f>
        <v>3C-SK-20051209</v>
      </c>
      <c r="B135" s="6" t="s">
        <v>175</v>
      </c>
    </row>
    <row r="136" spans="1:2" x14ac:dyDescent="0.2">
      <c r="A136" s="4" t="str">
        <f ca="1">"2D-GL-"&amp;TEXT(YEAR(TODAY())-14-(5-2),"0000")&amp;TEXT(10,"00")&amp;TEXT(17,"00")</f>
        <v>2D-GL-20041017</v>
      </c>
      <c r="B136" s="6" t="s">
        <v>176</v>
      </c>
    </row>
    <row r="137" spans="1:2" x14ac:dyDescent="0.2">
      <c r="A137" s="4" t="str">
        <f ca="1">"1B-RS-"&amp;TEXT(YEAR(TODAY())-14-(5-1),"0000")&amp;TEXT(10,"00")&amp;TEXT(17,"00")</f>
        <v>1B-RS-20031017</v>
      </c>
      <c r="B137" s="6" t="s">
        <v>177</v>
      </c>
    </row>
    <row r="138" spans="1:2" x14ac:dyDescent="0.2">
      <c r="A138" s="4" t="str">
        <f ca="1">"3B-KÁ-"&amp;TEXT(YEAR(TODAY())-14-(5-3),"0000")&amp;TEXT(5,"00")&amp;TEXT(21,"00")</f>
        <v>3B-KÁ-20050521</v>
      </c>
      <c r="B138" s="6" t="s">
        <v>178</v>
      </c>
    </row>
    <row r="139" spans="1:2" x14ac:dyDescent="0.2">
      <c r="A139" s="4" t="str">
        <f ca="1">"3B-RM-"&amp;TEXT(YEAR(TODAY())-14-(5-3),"0000")&amp;TEXT(4,"00")&amp;TEXT(4,"00")</f>
        <v>3B-RM-20050404</v>
      </c>
      <c r="B139" s="6" t="s">
        <v>179</v>
      </c>
    </row>
    <row r="140" spans="1:2" x14ac:dyDescent="0.2">
      <c r="A140" s="4" t="str">
        <f ca="1">"4A-GS-"&amp;TEXT(YEAR(TODAY())-14-(5-4),"0000")&amp;TEXT(6,"00")&amp;TEXT(27,"00")</f>
        <v>4A-GS-20060627</v>
      </c>
      <c r="B140" s="6" t="s">
        <v>180</v>
      </c>
    </row>
    <row r="141" spans="1:2" x14ac:dyDescent="0.2">
      <c r="A141" s="4" t="str">
        <f ca="1">"1D-SP-"&amp;TEXT(YEAR(TODAY())-14-(5-1),"0000")&amp;TEXT(12,"00")&amp;TEXT(3,"00")</f>
        <v>1D-SP-20031203</v>
      </c>
      <c r="B141" s="6" t="s">
        <v>181</v>
      </c>
    </row>
    <row r="142" spans="1:2" x14ac:dyDescent="0.2">
      <c r="A142" s="4" t="str">
        <f ca="1">"1D-FG-"&amp;TEXT(YEAR(TODAY())-14-(5-1),"0000")&amp;TEXT(10,"00")&amp;TEXT(26,"00")</f>
        <v>1D-FG-20031026</v>
      </c>
      <c r="B142" s="6" t="s">
        <v>182</v>
      </c>
    </row>
    <row r="143" spans="1:2" x14ac:dyDescent="0.2">
      <c r="A143" s="4" t="str">
        <f ca="1">"1B-KG-"&amp;TEXT(YEAR(TODAY())-14-(5-1),"0000")&amp;TEXT(5,"00")&amp;TEXT(14,"00")</f>
        <v>1B-KG-20030514</v>
      </c>
      <c r="B143" s="6" t="s">
        <v>183</v>
      </c>
    </row>
    <row r="144" spans="1:2" x14ac:dyDescent="0.2">
      <c r="A144" s="4" t="str">
        <f ca="1">"3B-KR-"&amp;TEXT(YEAR(TODAY())-14-(5-3),"0000")&amp;TEXT(6,"00")&amp;TEXT(18,"00")</f>
        <v>3B-KR-20050618</v>
      </c>
      <c r="B144" s="6" t="s">
        <v>184</v>
      </c>
    </row>
    <row r="145" spans="1:2" x14ac:dyDescent="0.2">
      <c r="A145" s="4" t="str">
        <f ca="1">"2B-KB-"&amp;TEXT(YEAR(TODAY())-14-(5-2),"0000")&amp;TEXT(6,"00")&amp;TEXT(23,"00")</f>
        <v>2B-KB-20040623</v>
      </c>
      <c r="B145" s="6" t="s">
        <v>185</v>
      </c>
    </row>
    <row r="146" spans="1:2" x14ac:dyDescent="0.2">
      <c r="A146" s="4" t="str">
        <f ca="1">"1B-NS-"&amp;TEXT(YEAR(TODAY())-14-(5-1),"0000")&amp;TEXT(5,"00")&amp;TEXT(25,"00")</f>
        <v>1B-NS-20030525</v>
      </c>
      <c r="B146" s="6" t="s">
        <v>186</v>
      </c>
    </row>
    <row r="147" spans="1:2" x14ac:dyDescent="0.2">
      <c r="A147" s="4" t="str">
        <f ca="1">"1D-KE-"&amp;TEXT(YEAR(TODAY())-14-(5-1),"0000")&amp;TEXT(10,"00")&amp;TEXT(14,"00")</f>
        <v>1D-KE-20031014</v>
      </c>
      <c r="B147" s="6" t="s">
        <v>187</v>
      </c>
    </row>
    <row r="148" spans="1:2" x14ac:dyDescent="0.2">
      <c r="A148" s="4" t="str">
        <f ca="1">"2C-KM-"&amp;TEXT(YEAR(TODAY())-14-(5-2),"0000")&amp;TEXT(10,"00")&amp;TEXT(4,"00")</f>
        <v>2C-KM-20041004</v>
      </c>
      <c r="B148" s="6" t="s">
        <v>188</v>
      </c>
    </row>
    <row r="149" spans="1:2" x14ac:dyDescent="0.2">
      <c r="A149" s="4" t="str">
        <f ca="1">"3C-KA-"&amp;TEXT(YEAR(TODAY())-14-(5-3),"0000")&amp;TEXT(12,"00")&amp;TEXT(17,"00")</f>
        <v>3C-KA-20051217</v>
      </c>
      <c r="B149" s="6" t="s">
        <v>189</v>
      </c>
    </row>
    <row r="150" spans="1:2" x14ac:dyDescent="0.2">
      <c r="A150" s="4" t="str">
        <f ca="1">"2A-UB-"&amp;TEXT(YEAR(TODAY())-14-(5-2),"0000")&amp;TEXT(6,"00")&amp;TEXT(23,"00")</f>
        <v>2A-UB-20040623</v>
      </c>
      <c r="B150" s="6" t="s">
        <v>190</v>
      </c>
    </row>
    <row r="151" spans="1:2" x14ac:dyDescent="0.2">
      <c r="A151" s="4" t="str">
        <f ca="1">"1B-GP-"&amp;TEXT(YEAR(TODAY())-14-(5-1),"0000")&amp;TEXT(3,"00")&amp;TEXT(26,"00")</f>
        <v>1B-GP-20030326</v>
      </c>
      <c r="B151" s="6" t="s">
        <v>191</v>
      </c>
    </row>
    <row r="152" spans="1:2" x14ac:dyDescent="0.2">
      <c r="A152" s="4" t="str">
        <f ca="1">"1D-PA-"&amp;TEXT(YEAR(TODAY())-14-(5-1),"0000")&amp;TEXT(11,"00")&amp;TEXT(6,"00")</f>
        <v>1D-PA-20031106</v>
      </c>
      <c r="B152" s="6" t="s">
        <v>192</v>
      </c>
    </row>
    <row r="153" spans="1:2" x14ac:dyDescent="0.2">
      <c r="A153" s="4" t="str">
        <f ca="1">"3B-KS-"&amp;TEXT(YEAR(TODAY())-14-(5-3),"0000")&amp;TEXT(8,"00")&amp;TEXT(8,"00")</f>
        <v>3B-KS-20050808</v>
      </c>
      <c r="B153" s="6" t="s">
        <v>193</v>
      </c>
    </row>
    <row r="154" spans="1:2" x14ac:dyDescent="0.2">
      <c r="A154" s="4" t="str">
        <f ca="1">"4B-KC-"&amp;TEXT(YEAR(TODAY())-14-(5-4),"0000")&amp;TEXT(4,"00")&amp;TEXT(22,"00")</f>
        <v>4B-KC-20060422</v>
      </c>
      <c r="B154" s="6" t="s">
        <v>194</v>
      </c>
    </row>
    <row r="155" spans="1:2" x14ac:dyDescent="0.2">
      <c r="A155" s="4" t="str">
        <f ca="1">"2A-VE-"&amp;TEXT(YEAR(TODAY())-14-(5-2),"0000")&amp;TEXT(6,"00")&amp;TEXT(21,"00")</f>
        <v>2A-VE-20040621</v>
      </c>
      <c r="B155" s="6" t="s">
        <v>195</v>
      </c>
    </row>
    <row r="156" spans="1:2" x14ac:dyDescent="0.2">
      <c r="A156" s="4" t="str">
        <f ca="1">"2A-PG-"&amp;TEXT(YEAR(TODAY())-14-(5-2),"0000")&amp;TEXT(1,"00")&amp;TEXT(21,"00")</f>
        <v>2A-PG-20040121</v>
      </c>
      <c r="B156" s="6" t="s">
        <v>196</v>
      </c>
    </row>
    <row r="157" spans="1:2" x14ac:dyDescent="0.2">
      <c r="A157" s="4" t="str">
        <f ca="1">"2B-HS-"&amp;TEXT(YEAR(TODAY())-14-(5-2),"0000")&amp;TEXT(1,"00")&amp;TEXT(23,"00")</f>
        <v>2B-HS-20040123</v>
      </c>
      <c r="B157" s="6" t="s">
        <v>197</v>
      </c>
    </row>
    <row r="158" spans="1:2" x14ac:dyDescent="0.2">
      <c r="A158" s="4" t="str">
        <f ca="1">"1C-CP-"&amp;TEXT(YEAR(TODAY())-14-(5-1),"0000")&amp;TEXT(1,"00")&amp;TEXT(25,"00")</f>
        <v>1C-CP-20030125</v>
      </c>
      <c r="B158" s="6" t="s">
        <v>198</v>
      </c>
    </row>
    <row r="159" spans="1:2" x14ac:dyDescent="0.2">
      <c r="A159" s="4" t="str">
        <f ca="1">"1D-VJ-"&amp;TEXT(YEAR(TODAY())-14-(5-1),"0000")&amp;TEXT(6,"00")&amp;TEXT(27,"00")</f>
        <v>1D-VJ-20030627</v>
      </c>
      <c r="B159" s="6" t="s">
        <v>199</v>
      </c>
    </row>
    <row r="160" spans="1:2" x14ac:dyDescent="0.2">
      <c r="A160" s="4" t="str">
        <f ca="1">"3D-TH-"&amp;TEXT(YEAR(TODAY())-14-(5-3),"0000")&amp;TEXT(4,"00")&amp;TEXT(13,"00")</f>
        <v>3D-TH-20050413</v>
      </c>
      <c r="B160" s="6" t="s">
        <v>200</v>
      </c>
    </row>
    <row r="161" spans="1:2" x14ac:dyDescent="0.2">
      <c r="A161" s="4" t="str">
        <f ca="1">"4A-FI-"&amp;TEXT(YEAR(TODAY())-14-(5-4),"0000")&amp;TEXT(2,"00")&amp;TEXT(16,"00")</f>
        <v>4A-FI-20060216</v>
      </c>
      <c r="B161" s="6" t="s">
        <v>201</v>
      </c>
    </row>
    <row r="162" spans="1:2" x14ac:dyDescent="0.2">
      <c r="A162" s="4" t="str">
        <f ca="1">"2A-EB-"&amp;TEXT(YEAR(TODAY())-14-(5-2),"0000")&amp;TEXT(7,"00")&amp;TEXT(4,"00")</f>
        <v>2A-EB-20040704</v>
      </c>
      <c r="B162" s="6" t="s">
        <v>202</v>
      </c>
    </row>
    <row r="163" spans="1:2" x14ac:dyDescent="0.2">
      <c r="A163" s="4" t="str">
        <f ca="1">"2A-MN-"&amp;TEXT(YEAR(TODAY())-14-(5-2),"0000")&amp;TEXT(9,"00")&amp;TEXT(24,"00")</f>
        <v>2A-MN-20040924</v>
      </c>
      <c r="B163" s="6" t="s">
        <v>203</v>
      </c>
    </row>
    <row r="164" spans="1:2" x14ac:dyDescent="0.2">
      <c r="A164" s="4" t="str">
        <f ca="1">"3A-PF-"&amp;TEXT(YEAR(TODAY())-14-(5-3),"0000")&amp;TEXT(8,"00")&amp;TEXT(22,"00")</f>
        <v>3A-PF-20050822</v>
      </c>
      <c r="B164" s="6" t="s">
        <v>204</v>
      </c>
    </row>
    <row r="165" spans="1:2" x14ac:dyDescent="0.2">
      <c r="A165" s="4" t="str">
        <f ca="1">"4D-PA-"&amp;TEXT(YEAR(TODAY())-14-(5-4),"0000")&amp;TEXT(6,"00")&amp;TEXT(26,"00")</f>
        <v>4D-PA-20060626</v>
      </c>
      <c r="B165" s="6" t="s">
        <v>205</v>
      </c>
    </row>
    <row r="166" spans="1:2" x14ac:dyDescent="0.2">
      <c r="A166" s="4" t="str">
        <f ca="1">"3A-ZA-"&amp;TEXT(YEAR(TODAY())-14-(5-3),"0000")&amp;TEXT(9,"00")&amp;TEXT(20,"00")</f>
        <v>3A-ZA-20050920</v>
      </c>
      <c r="B166" s="6" t="s">
        <v>206</v>
      </c>
    </row>
    <row r="167" spans="1:2" x14ac:dyDescent="0.2">
      <c r="A167" s="4" t="str">
        <f ca="1">"4A-BM-"&amp;TEXT(YEAR(TODAY())-14-(5-4),"0000")&amp;TEXT(2,"00")&amp;TEXT(22,"00")</f>
        <v>4A-BM-20060222</v>
      </c>
      <c r="B167" s="6" t="s">
        <v>207</v>
      </c>
    </row>
    <row r="168" spans="1:2" x14ac:dyDescent="0.2">
      <c r="A168" s="4" t="str">
        <f ca="1">"1B-PE-"&amp;TEXT(YEAR(TODAY())-14-(5-1),"0000")&amp;TEXT(10,"00")&amp;TEXT(12,"00")</f>
        <v>1B-PE-20031012</v>
      </c>
      <c r="B168" s="6" t="s">
        <v>208</v>
      </c>
    </row>
    <row r="169" spans="1:2" x14ac:dyDescent="0.2">
      <c r="A169" s="4" t="str">
        <f ca="1">"2A-GT-"&amp;TEXT(YEAR(TODAY())-14-(5-2),"0000")&amp;TEXT(2,"00")&amp;TEXT(13,"00")</f>
        <v>2A-GT-20040213</v>
      </c>
      <c r="B169" s="6" t="s">
        <v>209</v>
      </c>
    </row>
    <row r="170" spans="1:2" x14ac:dyDescent="0.2">
      <c r="A170" s="4" t="str">
        <f ca="1">"2A-SS-"&amp;TEXT(YEAR(TODAY())-14-(5-2),"0000")&amp;TEXT(10,"00")&amp;TEXT(25,"00")</f>
        <v>2A-SS-20041025</v>
      </c>
      <c r="B170" s="6" t="s">
        <v>210</v>
      </c>
    </row>
    <row r="171" spans="1:2" x14ac:dyDescent="0.2">
      <c r="A171" s="4" t="str">
        <f ca="1">"4D-AD-"&amp;TEXT(YEAR(TODAY())-14-(5-4),"0000")&amp;TEXT(4,"00")&amp;TEXT(15,"00")</f>
        <v>4D-AD-20060415</v>
      </c>
      <c r="B171" s="6" t="s">
        <v>211</v>
      </c>
    </row>
    <row r="172" spans="1:2" x14ac:dyDescent="0.2">
      <c r="A172" s="4" t="str">
        <f ca="1">"1A-PZ-"&amp;TEXT(YEAR(TODAY())-14-(5-1),"0000")&amp;TEXT(9,"00")&amp;TEXT(22,"00")</f>
        <v>1A-PZ-20030922</v>
      </c>
      <c r="B172" s="6" t="s">
        <v>212</v>
      </c>
    </row>
    <row r="173" spans="1:2" x14ac:dyDescent="0.2">
      <c r="A173" s="4" t="str">
        <f ca="1">"1D-DA-"&amp;TEXT(YEAR(TODAY())-14-(5-1),"0000")&amp;TEXT(8,"00")&amp;TEXT(3,"00")</f>
        <v>1D-DA-20030803</v>
      </c>
      <c r="B173" s="6" t="s">
        <v>213</v>
      </c>
    </row>
    <row r="174" spans="1:2" x14ac:dyDescent="0.2">
      <c r="A174" s="4" t="str">
        <f ca="1">"1C-SA-"&amp;TEXT(YEAR(TODAY())-14-(5-1),"0000")&amp;TEXT(3,"00")&amp;TEXT(11,"00")</f>
        <v>1C-SA-20030311</v>
      </c>
      <c r="B174" s="6" t="s">
        <v>214</v>
      </c>
    </row>
    <row r="175" spans="1:2" x14ac:dyDescent="0.2">
      <c r="A175" s="4" t="str">
        <f ca="1">"3C-DG-"&amp;TEXT(YEAR(TODAY())-14-(5-3),"0000")&amp;TEXT(1,"00")&amp;TEXT(5,"00")</f>
        <v>3C-DG-20050105</v>
      </c>
      <c r="B175" s="6" t="s">
        <v>215</v>
      </c>
    </row>
    <row r="176" spans="1:2" x14ac:dyDescent="0.2">
      <c r="A176" s="4" t="str">
        <f ca="1">"3C-DL-"&amp;TEXT(YEAR(TODAY())-14-(5-3),"0000")&amp;TEXT(12,"00")&amp;TEXT(5,"00")</f>
        <v>3C-DL-20051205</v>
      </c>
      <c r="B176" s="6" t="s">
        <v>216</v>
      </c>
    </row>
    <row r="177" spans="1:2" x14ac:dyDescent="0.2">
      <c r="A177" s="4" t="str">
        <f ca="1">"1D-JJ-"&amp;TEXT(YEAR(TODAY())-14-(5-1),"0000")&amp;TEXT(5,"00")&amp;TEXT(2,"00")</f>
        <v>1D-JJ-20030502</v>
      </c>
      <c r="B177" s="6" t="s">
        <v>217</v>
      </c>
    </row>
    <row r="178" spans="1:2" x14ac:dyDescent="0.2">
      <c r="A178" s="4" t="str">
        <f ca="1">"1B-RA-"&amp;TEXT(YEAR(TODAY())-14-(5-1),"0000")&amp;TEXT(12,"00")&amp;TEXT(9,"00")</f>
        <v>1B-RA-20031209</v>
      </c>
      <c r="B178" s="6" t="s">
        <v>218</v>
      </c>
    </row>
    <row r="179" spans="1:2" x14ac:dyDescent="0.2">
      <c r="A179" s="4" t="str">
        <f ca="1">"2A-SJ-"&amp;TEXT(YEAR(TODAY())-14-(5-2),"0000")&amp;TEXT(7,"00")&amp;TEXT(10,"00")</f>
        <v>2A-SJ-20040710</v>
      </c>
      <c r="B179" s="6" t="s">
        <v>219</v>
      </c>
    </row>
    <row r="180" spans="1:2" x14ac:dyDescent="0.2">
      <c r="A180" s="4" t="str">
        <f ca="1">"1D-HC-"&amp;TEXT(YEAR(TODAY())-14-(5-1),"0000")&amp;TEXT(3,"00")&amp;TEXT(6,"00")</f>
        <v>1D-HC-20030306</v>
      </c>
      <c r="B180" s="6" t="s">
        <v>220</v>
      </c>
    </row>
    <row r="181" spans="1:2" x14ac:dyDescent="0.2">
      <c r="A181" s="4" t="str">
        <f ca="1">"3C-BG-"&amp;TEXT(YEAR(TODAY())-14-(5-3),"0000")&amp;TEXT(7,"00")&amp;TEXT(23,"00")</f>
        <v>3C-BG-20050723</v>
      </c>
      <c r="B181" s="6" t="s">
        <v>221</v>
      </c>
    </row>
    <row r="182" spans="1:2" x14ac:dyDescent="0.2">
      <c r="A182" s="4" t="str">
        <f ca="1">"4D-PI-"&amp;TEXT(YEAR(TODAY())-14-(5-4),"0000")&amp;TEXT(10,"00")&amp;TEXT(5,"00")</f>
        <v>4D-PI-20061005</v>
      </c>
      <c r="B182" s="6" t="s">
        <v>222</v>
      </c>
    </row>
    <row r="183" spans="1:2" x14ac:dyDescent="0.2">
      <c r="A183" s="4" t="str">
        <f ca="1">"3C-SE-"&amp;TEXT(YEAR(TODAY())-14-(5-3),"0000")&amp;TEXT(5,"00")&amp;TEXT(28,"00")</f>
        <v>3C-SE-20050528</v>
      </c>
      <c r="B183" s="6" t="s">
        <v>223</v>
      </c>
    </row>
    <row r="184" spans="1:2" x14ac:dyDescent="0.2">
      <c r="A184" s="4" t="str">
        <f ca="1">"4D-KP-"&amp;TEXT(YEAR(TODAY())-14-(5-4),"0000")&amp;TEXT(10,"00")&amp;TEXT(13,"00")</f>
        <v>4D-KP-20061013</v>
      </c>
      <c r="B184" s="6" t="s">
        <v>224</v>
      </c>
    </row>
    <row r="185" spans="1:2" x14ac:dyDescent="0.2">
      <c r="A185" s="4" t="str">
        <f ca="1">"1A-RJ-"&amp;TEXT(YEAR(TODAY())-14-(5-1),"0000")&amp;TEXT(12,"00")&amp;TEXT(12,"00")</f>
        <v>1A-RJ-20031212</v>
      </c>
      <c r="B185" s="6" t="s">
        <v>225</v>
      </c>
    </row>
    <row r="186" spans="1:2" x14ac:dyDescent="0.2">
      <c r="A186" s="4" t="str">
        <f ca="1">"2C-SM-"&amp;TEXT(YEAR(TODAY())-14-(5-2),"0000")&amp;TEXT(5,"00")&amp;TEXT(13,"00")</f>
        <v>2C-SM-20040513</v>
      </c>
      <c r="B186" s="6" t="s">
        <v>226</v>
      </c>
    </row>
    <row r="187" spans="1:2" x14ac:dyDescent="0.2">
      <c r="A187" s="4" t="str">
        <f ca="1">"1B-HP-"&amp;TEXT(YEAR(TODAY())-14-(5-1),"0000")&amp;TEXT(3,"00")&amp;TEXT(2,"00")</f>
        <v>1B-HP-20030302</v>
      </c>
      <c r="B187" s="6" t="s">
        <v>227</v>
      </c>
    </row>
    <row r="188" spans="1:2" x14ac:dyDescent="0.2">
      <c r="A188" s="4" t="str">
        <f ca="1">"2D-ÖH-"&amp;TEXT(YEAR(TODAY())-14-(5-2),"0000")&amp;TEXT(1,"00")&amp;TEXT(6,"00")</f>
        <v>2D-ÖH-20040106</v>
      </c>
      <c r="B188" s="6" t="s">
        <v>228</v>
      </c>
    </row>
    <row r="189" spans="1:2" x14ac:dyDescent="0.2">
      <c r="A189" s="4" t="str">
        <f ca="1">"4B-TI-"&amp;TEXT(YEAR(TODAY())-14-(5-4),"0000")&amp;TEXT(11,"00")&amp;TEXT(1,"00")</f>
        <v>4B-TI-20061101</v>
      </c>
      <c r="B189" s="6" t="s">
        <v>229</v>
      </c>
    </row>
    <row r="190" spans="1:2" x14ac:dyDescent="0.2">
      <c r="A190" s="4" t="str">
        <f ca="1">"2B-MR-"&amp;TEXT(YEAR(TODAY())-14-(5-2),"0000")&amp;TEXT(12,"00")&amp;TEXT(17,"00")</f>
        <v>2B-MR-20041217</v>
      </c>
      <c r="B190" s="6" t="s">
        <v>230</v>
      </c>
    </row>
    <row r="191" spans="1:2" x14ac:dyDescent="0.2">
      <c r="A191" s="4" t="str">
        <f ca="1">"1B-LI-"&amp;TEXT(YEAR(TODAY())-14-(5-1),"0000")&amp;TEXT(1,"00")&amp;TEXT(11,"00")</f>
        <v>1B-LI-20030111</v>
      </c>
      <c r="B191" s="6" t="s">
        <v>231</v>
      </c>
    </row>
    <row r="192" spans="1:2" x14ac:dyDescent="0.2">
      <c r="A192" s="4" t="str">
        <f ca="1">"1B-TM-"&amp;TEXT(YEAR(TODAY())-14-(5-1),"0000")&amp;TEXT(4,"00")&amp;TEXT(22,"00")</f>
        <v>1B-TM-20030422</v>
      </c>
      <c r="B192" s="6" t="s">
        <v>232</v>
      </c>
    </row>
    <row r="193" spans="1:2" x14ac:dyDescent="0.2">
      <c r="A193" s="4" t="str">
        <f ca="1">"3D-MÁ-"&amp;TEXT(YEAR(TODAY())-14-(5-3),"0000")&amp;TEXT(4,"00")&amp;TEXT(10,"00")</f>
        <v>3D-MÁ-20050410</v>
      </c>
      <c r="B193" s="6" t="s">
        <v>233</v>
      </c>
    </row>
    <row r="194" spans="1:2" x14ac:dyDescent="0.2">
      <c r="A194" s="4" t="str">
        <f ca="1">"2C-SJ-"&amp;TEXT(YEAR(TODAY())-14-(5-2),"0000")&amp;TEXT(9,"00")&amp;TEXT(23,"00")</f>
        <v>2C-SJ-20040923</v>
      </c>
      <c r="B194" s="6" t="s">
        <v>234</v>
      </c>
    </row>
    <row r="195" spans="1:2" x14ac:dyDescent="0.2">
      <c r="A195" s="4" t="str">
        <f ca="1">"2C-CK-"&amp;TEXT(YEAR(TODAY())-14-(5-2),"0000")&amp;TEXT(2,"00")&amp;TEXT(22,"00")</f>
        <v>2C-CK-20040222</v>
      </c>
      <c r="B195" s="6" t="s">
        <v>235</v>
      </c>
    </row>
    <row r="196" spans="1:2" x14ac:dyDescent="0.2">
      <c r="A196" s="4" t="str">
        <f ca="1">"1B-BB-"&amp;TEXT(YEAR(TODAY())-14-(5-1),"0000")&amp;TEXT(12,"00")&amp;TEXT(3,"00")</f>
        <v>1B-BB-20031203</v>
      </c>
      <c r="B196" s="6" t="s">
        <v>236</v>
      </c>
    </row>
    <row r="197" spans="1:2" x14ac:dyDescent="0.2">
      <c r="A197" s="4" t="str">
        <f ca="1">"2D-JA-"&amp;TEXT(YEAR(TODAY())-14-(5-2),"0000")&amp;TEXT(3,"00")&amp;TEXT(21,"00")</f>
        <v>2D-JA-20040321</v>
      </c>
      <c r="B197" s="6" t="s">
        <v>237</v>
      </c>
    </row>
    <row r="198" spans="1:2" x14ac:dyDescent="0.2">
      <c r="A198" s="4" t="str">
        <f ca="1">"4B-ME-"&amp;TEXT(YEAR(TODAY())-14-(5-4),"0000")&amp;TEXT(4,"00")&amp;TEXT(21,"00")</f>
        <v>4B-ME-20060421</v>
      </c>
      <c r="B198" s="6" t="s">
        <v>238</v>
      </c>
    </row>
    <row r="199" spans="1:2" x14ac:dyDescent="0.2">
      <c r="A199" s="4" t="str">
        <f ca="1">"3B-KD-"&amp;TEXT(YEAR(TODAY())-14-(5-3),"0000")&amp;TEXT(3,"00")&amp;TEXT(23,"00")</f>
        <v>3B-KD-20050323</v>
      </c>
      <c r="B199" s="6" t="s">
        <v>239</v>
      </c>
    </row>
    <row r="200" spans="1:2" x14ac:dyDescent="0.2">
      <c r="A200" s="4" t="str">
        <f ca="1">"2B-CZ-"&amp;TEXT(YEAR(TODAY())-14-(5-2),"0000")&amp;TEXT(1,"00")&amp;TEXT(28,"00")</f>
        <v>2B-CZ-20040128</v>
      </c>
      <c r="B200" s="6" t="s">
        <v>240</v>
      </c>
    </row>
    <row r="201" spans="1:2" x14ac:dyDescent="0.2">
      <c r="A201" s="4" t="str">
        <f ca="1">"1D-SÁ-"&amp;TEXT(YEAR(TODAY())-14-(5-1),"0000")&amp;TEXT(7,"00")&amp;TEXT(23,"00")</f>
        <v>1D-SÁ-20030723</v>
      </c>
      <c r="B201" s="6" t="s">
        <v>241</v>
      </c>
    </row>
    <row r="202" spans="1:2" x14ac:dyDescent="0.2">
      <c r="A202" s="4" t="str">
        <f ca="1">"2C-BT-"&amp;TEXT(YEAR(TODAY())-14-(5-2),"0000")&amp;TEXT(4,"00")&amp;TEXT(11,"00")</f>
        <v>2C-BT-20040411</v>
      </c>
      <c r="B202" s="6" t="s">
        <v>242</v>
      </c>
    </row>
    <row r="203" spans="1:2" x14ac:dyDescent="0.2">
      <c r="A203" s="4" t="str">
        <f ca="1">"3D-PM-"&amp;TEXT(YEAR(TODAY())-14-(5-3),"0000")&amp;TEXT(1,"00")&amp;TEXT(19,"00")</f>
        <v>3D-PM-20050119</v>
      </c>
      <c r="B203" s="6" t="s">
        <v>243</v>
      </c>
    </row>
    <row r="204" spans="1:2" x14ac:dyDescent="0.2">
      <c r="A204" s="4" t="str">
        <f ca="1">"1C-ZÖ-"&amp;TEXT(YEAR(TODAY())-14-(5-1),"0000")&amp;TEXT(1,"00")&amp;TEXT(16,"00")</f>
        <v>1C-ZÖ-20030116</v>
      </c>
      <c r="B204" s="6" t="s">
        <v>244</v>
      </c>
    </row>
    <row r="205" spans="1:2" x14ac:dyDescent="0.2">
      <c r="A205" s="4" t="str">
        <f ca="1">"4D-EÁ-"&amp;TEXT(YEAR(TODAY())-14-(5-4),"0000")&amp;TEXT(6,"00")&amp;TEXT(2,"00")</f>
        <v>4D-EÁ-20060602</v>
      </c>
      <c r="B205" s="6" t="s">
        <v>245</v>
      </c>
    </row>
    <row r="206" spans="1:2" x14ac:dyDescent="0.2">
      <c r="A206" s="4" t="str">
        <f ca="1">"4C-KT-"&amp;TEXT(YEAR(TODAY())-14-(5-4),"0000")&amp;TEXT(4,"00")&amp;TEXT(27,"00")</f>
        <v>4C-KT-20060427</v>
      </c>
      <c r="B206" s="6" t="s">
        <v>246</v>
      </c>
    </row>
    <row r="207" spans="1:2" x14ac:dyDescent="0.2">
      <c r="A207" s="4" t="str">
        <f ca="1">"4A-ÁT-"&amp;TEXT(YEAR(TODAY())-14-(5-4),"0000")&amp;TEXT(10,"00")&amp;TEXT(26,"00")</f>
        <v>4A-ÁT-20061026</v>
      </c>
      <c r="B207" s="6" t="s">
        <v>247</v>
      </c>
    </row>
    <row r="208" spans="1:2" x14ac:dyDescent="0.2">
      <c r="A208" s="4" t="str">
        <f ca="1">"1A-RL-"&amp;TEXT(YEAR(TODAY())-14-(5-1),"0000")&amp;TEXT(2,"00")&amp;TEXT(27,"00")</f>
        <v>1A-RL-20030227</v>
      </c>
      <c r="B208" s="6" t="s">
        <v>248</v>
      </c>
    </row>
    <row r="209" spans="1:2" x14ac:dyDescent="0.2">
      <c r="A209" s="4" t="str">
        <f ca="1">"2C-PB-"&amp;TEXT(YEAR(TODAY())-14-(5-2),"0000")&amp;TEXT(9,"00")&amp;TEXT(1,"00")</f>
        <v>2C-PB-20040901</v>
      </c>
      <c r="B209" s="6" t="s">
        <v>249</v>
      </c>
    </row>
    <row r="210" spans="1:2" x14ac:dyDescent="0.2">
      <c r="A210" s="4" t="str">
        <f ca="1">"2A-LP-"&amp;TEXT(YEAR(TODAY())-14-(5-2),"0000")&amp;TEXT(3,"00")&amp;TEXT(4,"00")</f>
        <v>2A-LP-20040304</v>
      </c>
      <c r="B210" s="6" t="s">
        <v>250</v>
      </c>
    </row>
    <row r="211" spans="1:2" x14ac:dyDescent="0.2">
      <c r="A211" s="4" t="str">
        <f ca="1">"4C-IE-"&amp;TEXT(YEAR(TODAY())-14-(5-4),"0000")&amp;TEXT(5,"00")&amp;TEXT(8,"00")</f>
        <v>4C-IE-20060508</v>
      </c>
      <c r="B211" s="6" t="s">
        <v>251</v>
      </c>
    </row>
    <row r="212" spans="1:2" x14ac:dyDescent="0.2">
      <c r="A212" s="4" t="str">
        <f ca="1">"3D-SR-"&amp;TEXT(YEAR(TODAY())-14-(5-3),"0000")&amp;TEXT(2,"00")&amp;TEXT(1,"00")</f>
        <v>3D-SR-20050201</v>
      </c>
      <c r="B212" s="6" t="s">
        <v>252</v>
      </c>
    </row>
    <row r="213" spans="1:2" x14ac:dyDescent="0.2">
      <c r="A213" s="4" t="str">
        <f ca="1">"3D-SV-"&amp;TEXT(YEAR(TODAY())-14-(5-3),"0000")&amp;TEXT(12,"00")&amp;TEXT(26,"00")</f>
        <v>3D-SV-20051226</v>
      </c>
      <c r="B213" s="6" t="s">
        <v>253</v>
      </c>
    </row>
    <row r="214" spans="1:2" x14ac:dyDescent="0.2">
      <c r="A214" s="4" t="str">
        <f ca="1">"4B-KA-"&amp;TEXT(YEAR(TODAY())-14-(5-4),"0000")&amp;TEXT(3,"00")&amp;TEXT(19,"00")</f>
        <v>4B-KA-20060319</v>
      </c>
      <c r="B214" s="6" t="s">
        <v>254</v>
      </c>
    </row>
    <row r="215" spans="1:2" x14ac:dyDescent="0.2">
      <c r="A215" s="4" t="str">
        <f ca="1">"1C-NL-"&amp;TEXT(YEAR(TODAY())-14-(5-1),"0000")&amp;TEXT(9,"00")&amp;TEXT(27,"00")</f>
        <v>1C-NL-20030927</v>
      </c>
      <c r="B215" s="6" t="s">
        <v>255</v>
      </c>
    </row>
    <row r="216" spans="1:2" x14ac:dyDescent="0.2">
      <c r="A216" s="4" t="str">
        <f ca="1">"2C-HB-"&amp;TEXT(YEAR(TODAY())-14-(5-2),"0000")&amp;TEXT(8,"00")&amp;TEXT(13,"00")</f>
        <v>2C-HB-20040813</v>
      </c>
      <c r="B216" s="6" t="s">
        <v>256</v>
      </c>
    </row>
    <row r="217" spans="1:2" x14ac:dyDescent="0.2">
      <c r="A217" s="4" t="str">
        <f ca="1">"4B-HÁ-"&amp;TEXT(YEAR(TODAY())-14-(5-4),"0000")&amp;TEXT(8,"00")&amp;TEXT(23,"00")</f>
        <v>4B-HÁ-20060823</v>
      </c>
      <c r="B217" s="6" t="s">
        <v>257</v>
      </c>
    </row>
    <row r="218" spans="1:2" x14ac:dyDescent="0.2">
      <c r="A218" s="4" t="str">
        <f ca="1">"1D-SI-"&amp;TEXT(YEAR(TODAY())-14-(5-1),"0000")&amp;TEXT(12,"00")&amp;TEXT(1,"00")</f>
        <v>1D-SI-20031201</v>
      </c>
      <c r="B218" s="6" t="s">
        <v>258</v>
      </c>
    </row>
    <row r="219" spans="1:2" x14ac:dyDescent="0.2">
      <c r="A219" s="4" t="str">
        <f ca="1">"1C-SÉ-"&amp;TEXT(YEAR(TODAY())-14-(5-1),"0000")&amp;TEXT(5,"00")&amp;TEXT(24,"00")</f>
        <v>1C-SÉ-20030524</v>
      </c>
      <c r="B219" s="6" t="s">
        <v>259</v>
      </c>
    </row>
    <row r="220" spans="1:2" x14ac:dyDescent="0.2">
      <c r="A220" s="4" t="str">
        <f ca="1">"3B-SZ-"&amp;TEXT(YEAR(TODAY())-14-(5-3),"0000")&amp;TEXT(3,"00")&amp;TEXT(14,"00")</f>
        <v>3B-SZ-20050314</v>
      </c>
      <c r="B220" s="6" t="s">
        <v>260</v>
      </c>
    </row>
    <row r="221" spans="1:2" x14ac:dyDescent="0.2">
      <c r="A221" s="4" t="str">
        <f ca="1">"2B-FR-"&amp;TEXT(YEAR(TODAY())-14-(5-2),"0000")&amp;TEXT(9,"00")&amp;TEXT(3,"00")</f>
        <v>2B-FR-20040903</v>
      </c>
      <c r="B221" s="6" t="s">
        <v>261</v>
      </c>
    </row>
    <row r="222" spans="1:2" x14ac:dyDescent="0.2">
      <c r="A222" s="4" t="str">
        <f ca="1">"4C-FK-"&amp;TEXT(YEAR(TODAY())-14-(5-4),"0000")&amp;TEXT(11,"00")&amp;TEXT(7,"00")</f>
        <v>4C-FK-20061107</v>
      </c>
      <c r="B222" s="6" t="s">
        <v>262</v>
      </c>
    </row>
    <row r="223" spans="1:2" x14ac:dyDescent="0.2">
      <c r="A223" s="4" t="str">
        <f ca="1">"3D-NM-"&amp;TEXT(YEAR(TODAY())-14-(5-3),"0000")&amp;TEXT(12,"00")&amp;TEXT(23,"00")</f>
        <v>3D-NM-20051223</v>
      </c>
      <c r="B223" s="6" t="s">
        <v>263</v>
      </c>
    </row>
    <row r="224" spans="1:2" x14ac:dyDescent="0.2">
      <c r="A224" s="4" t="str">
        <f ca="1">"4B-SB-"&amp;TEXT(YEAR(TODAY())-14-(5-4),"0000")&amp;TEXT(2,"00")&amp;TEXT(25,"00")</f>
        <v>4B-SB-20060225</v>
      </c>
      <c r="B224" s="6" t="s">
        <v>264</v>
      </c>
    </row>
    <row r="225" spans="1:2" x14ac:dyDescent="0.2">
      <c r="A225" s="4" t="str">
        <f ca="1">"1D-PF-"&amp;TEXT(YEAR(TODAY())-14-(5-1),"0000")&amp;TEXT(10,"00")&amp;TEXT(17,"00")</f>
        <v>1D-PF-20031017</v>
      </c>
      <c r="B225" s="6" t="s">
        <v>265</v>
      </c>
    </row>
    <row r="226" spans="1:2" x14ac:dyDescent="0.2">
      <c r="A226" s="4" t="str">
        <f ca="1">"3A-BM-"&amp;TEXT(YEAR(TODAY())-14-(5-3),"0000")&amp;TEXT(4,"00")&amp;TEXT(22,"00")</f>
        <v>3A-BM-20050422</v>
      </c>
      <c r="B226" s="6" t="s">
        <v>266</v>
      </c>
    </row>
    <row r="227" spans="1:2" x14ac:dyDescent="0.2">
      <c r="A227" s="4" t="str">
        <f ca="1">"4B-VD-"&amp;TEXT(YEAR(TODAY())-14-(5-4),"0000")&amp;TEXT(5,"00")&amp;TEXT(7,"00")</f>
        <v>4B-VD-20060507</v>
      </c>
      <c r="B227" s="6" t="s">
        <v>267</v>
      </c>
    </row>
    <row r="228" spans="1:2" x14ac:dyDescent="0.2">
      <c r="A228" s="4" t="str">
        <f ca="1">"2D-HK-"&amp;TEXT(YEAR(TODAY())-14-(5-2),"0000")&amp;TEXT(11,"00")&amp;TEXT(26,"00")</f>
        <v>2D-HK-20041126</v>
      </c>
      <c r="B228" s="6" t="s">
        <v>268</v>
      </c>
    </row>
    <row r="229" spans="1:2" x14ac:dyDescent="0.2">
      <c r="A229" s="4" t="str">
        <f ca="1">"2A-KZ-"&amp;TEXT(YEAR(TODAY())-14-(5-2),"0000")&amp;TEXT(3,"00")&amp;TEXT(28,"00")</f>
        <v>2A-KZ-20040328</v>
      </c>
      <c r="B229" s="6" t="s">
        <v>269</v>
      </c>
    </row>
    <row r="230" spans="1:2" x14ac:dyDescent="0.2">
      <c r="A230" s="4" t="str">
        <f ca="1">"1A-HE-"&amp;TEXT(YEAR(TODAY())-14-(5-1),"0000")&amp;TEXT(6,"00")&amp;TEXT(24,"00")</f>
        <v>1A-HE-20030624</v>
      </c>
      <c r="B230" s="6" t="s">
        <v>270</v>
      </c>
    </row>
    <row r="231" spans="1:2" x14ac:dyDescent="0.2">
      <c r="A231" s="4" t="str">
        <f ca="1">"3C-VB-"&amp;TEXT(YEAR(TODAY())-14-(5-3),"0000")&amp;TEXT(2,"00")&amp;TEXT(17,"00")</f>
        <v>3C-VB-20050217</v>
      </c>
      <c r="B231" s="6" t="s">
        <v>271</v>
      </c>
    </row>
    <row r="232" spans="1:2" x14ac:dyDescent="0.2">
      <c r="A232" s="4" t="str">
        <f ca="1">"2D-VM-"&amp;TEXT(YEAR(TODAY())-14-(5-2),"0000")&amp;TEXT(11,"00")&amp;TEXT(8,"00")</f>
        <v>2D-VM-20041108</v>
      </c>
      <c r="B232" s="6" t="s">
        <v>272</v>
      </c>
    </row>
    <row r="233" spans="1:2" x14ac:dyDescent="0.2">
      <c r="A233" s="4" t="str">
        <f ca="1">"3B-KM-"&amp;TEXT(YEAR(TODAY())-14-(5-3),"0000")&amp;TEXT(1,"00")&amp;TEXT(5,"00")</f>
        <v>3B-KM-20050105</v>
      </c>
      <c r="B233" s="6" t="s">
        <v>273</v>
      </c>
    </row>
    <row r="234" spans="1:2" x14ac:dyDescent="0.2">
      <c r="A234" s="4" t="str">
        <f ca="1">"1B-SG-"&amp;TEXT(YEAR(TODAY())-14-(5-1),"0000")&amp;TEXT(3,"00")&amp;TEXT(3,"00")</f>
        <v>1B-SG-20030303</v>
      </c>
      <c r="B234" s="6" t="s">
        <v>274</v>
      </c>
    </row>
    <row r="235" spans="1:2" x14ac:dyDescent="0.2">
      <c r="A235" s="4" t="str">
        <f ca="1">"4D-SI-"&amp;TEXT(YEAR(TODAY())-14-(5-4),"0000")&amp;TEXT(9,"00")&amp;TEXT(8,"00")</f>
        <v>4D-SI-20060908</v>
      </c>
      <c r="B235" s="6" t="s">
        <v>275</v>
      </c>
    </row>
    <row r="236" spans="1:2" x14ac:dyDescent="0.2">
      <c r="A236" s="4" t="str">
        <f ca="1">"2B-BB-"&amp;TEXT(YEAR(TODAY())-14-(5-2),"0000")&amp;TEXT(2,"00")&amp;TEXT(1,"00")</f>
        <v>2B-BB-20040201</v>
      </c>
      <c r="B236" s="6" t="s">
        <v>276</v>
      </c>
    </row>
    <row r="237" spans="1:2" x14ac:dyDescent="0.2">
      <c r="A237" s="4" t="str">
        <f ca="1">"3B-OZ-"&amp;TEXT(YEAR(TODAY())-14-(5-3),"0000")&amp;TEXT(6,"00")&amp;TEXT(15,"00")</f>
        <v>3B-OZ-20050615</v>
      </c>
      <c r="B237" s="6" t="s">
        <v>277</v>
      </c>
    </row>
    <row r="238" spans="1:2" x14ac:dyDescent="0.2">
      <c r="A238" s="4" t="str">
        <f ca="1">"4A-KO-"&amp;TEXT(YEAR(TODAY())-14-(5-4),"0000")&amp;TEXT(5,"00")&amp;TEXT(3,"00")</f>
        <v>4A-KO-20060503</v>
      </c>
      <c r="B238" s="6" t="s">
        <v>278</v>
      </c>
    </row>
    <row r="239" spans="1:2" x14ac:dyDescent="0.2">
      <c r="A239" s="4" t="str">
        <f ca="1">"4C-SV-"&amp;TEXT(YEAR(TODAY())-14-(5-4),"0000")&amp;TEXT(8,"00")&amp;TEXT(8,"00")</f>
        <v>4C-SV-20060808</v>
      </c>
      <c r="B239" s="6" t="s">
        <v>279</v>
      </c>
    </row>
    <row r="240" spans="1:2" x14ac:dyDescent="0.2">
      <c r="A240" s="4" t="str">
        <f ca="1">"4C-SA-"&amp;TEXT(YEAR(TODAY())-14-(5-4),"0000")&amp;TEXT(2,"00")&amp;TEXT(26,"00")</f>
        <v>4C-SA-20060226</v>
      </c>
      <c r="B240" s="6" t="s">
        <v>280</v>
      </c>
    </row>
    <row r="241" spans="1:2" x14ac:dyDescent="0.2">
      <c r="A241" s="4" t="str">
        <f ca="1">"2C-BT-"&amp;TEXT(YEAR(TODAY())-14-(5-2),"0000")&amp;TEXT(10,"00")&amp;TEXT(4,"00")</f>
        <v>2C-BT-20041004</v>
      </c>
      <c r="B241" s="6" t="s">
        <v>281</v>
      </c>
    </row>
    <row r="242" spans="1:2" x14ac:dyDescent="0.2">
      <c r="A242" s="4" t="str">
        <f ca="1">"4B-LO-"&amp;TEXT(YEAR(TODAY())-14-(5-4),"0000")&amp;TEXT(3,"00")&amp;TEXT(23,"00")</f>
        <v>4B-LO-20060323</v>
      </c>
      <c r="B242" s="6" t="s">
        <v>282</v>
      </c>
    </row>
    <row r="243" spans="1:2" x14ac:dyDescent="0.2">
      <c r="A243" s="4" t="str">
        <f ca="1">"2A-EG-"&amp;TEXT(YEAR(TODAY())-14-(5-2),"0000")&amp;TEXT(5,"00")&amp;TEXT(18,"00")</f>
        <v>2A-EG-20040518</v>
      </c>
      <c r="B243" s="6" t="s">
        <v>283</v>
      </c>
    </row>
    <row r="244" spans="1:2" x14ac:dyDescent="0.2">
      <c r="A244" s="4" t="str">
        <f ca="1">"2B-ÓB-"&amp;TEXT(YEAR(TODAY())-14-(5-2),"0000")&amp;TEXT(9,"00")&amp;TEXT(23,"00")</f>
        <v>2B-ÓB-20040923</v>
      </c>
      <c r="B244" s="6" t="s">
        <v>284</v>
      </c>
    </row>
    <row r="245" spans="1:2" x14ac:dyDescent="0.2">
      <c r="A245" s="4" t="str">
        <f ca="1">"2D-HM-"&amp;TEXT(YEAR(TODAY())-14-(5-2),"0000")&amp;TEXT(4,"00")&amp;TEXT(5,"00")</f>
        <v>2D-HM-20040405</v>
      </c>
      <c r="B245" s="6" t="s">
        <v>285</v>
      </c>
    </row>
    <row r="246" spans="1:2" x14ac:dyDescent="0.2">
      <c r="A246" s="4" t="str">
        <f ca="1">"3C-HG-"&amp;TEXT(YEAR(TODAY())-14-(5-3),"0000")&amp;TEXT(5,"00")&amp;TEXT(8,"00")</f>
        <v>3C-HG-20050508</v>
      </c>
      <c r="B246" s="6" t="s">
        <v>286</v>
      </c>
    </row>
    <row r="247" spans="1:2" x14ac:dyDescent="0.2">
      <c r="A247" s="4" t="str">
        <f ca="1">"4A-KL-"&amp;TEXT(YEAR(TODAY())-14-(5-4),"0000")&amp;TEXT(8,"00")&amp;TEXT(19,"00")</f>
        <v>4A-KL-20060819</v>
      </c>
      <c r="B247" s="6" t="s">
        <v>287</v>
      </c>
    </row>
    <row r="248" spans="1:2" x14ac:dyDescent="0.2">
      <c r="A248" s="4" t="str">
        <f ca="1">"3B-RS-"&amp;TEXT(YEAR(TODAY())-14-(5-3),"0000")&amp;TEXT(11,"00")&amp;TEXT(3,"00")</f>
        <v>3B-RS-20051103</v>
      </c>
      <c r="B248" s="6" t="s">
        <v>288</v>
      </c>
    </row>
    <row r="249" spans="1:2" x14ac:dyDescent="0.2">
      <c r="A249" s="4" t="str">
        <f ca="1">"2C-MJ-"&amp;TEXT(YEAR(TODAY())-14-(5-2),"0000")&amp;TEXT(4,"00")&amp;TEXT(17,"00")</f>
        <v>2C-MJ-20040417</v>
      </c>
      <c r="B249" s="6" t="s">
        <v>289</v>
      </c>
    </row>
    <row r="250" spans="1:2" x14ac:dyDescent="0.2">
      <c r="A250" s="4" t="str">
        <f ca="1">"2A-RK-"&amp;TEXT(YEAR(TODAY())-14-(5-2),"0000")&amp;TEXT(2,"00")&amp;TEXT(4,"00")</f>
        <v>2A-RK-20040204</v>
      </c>
      <c r="B250" s="6" t="s">
        <v>290</v>
      </c>
    </row>
    <row r="251" spans="1:2" x14ac:dyDescent="0.2">
      <c r="A251" s="4" t="str">
        <f ca="1">"2A-LG-"&amp;TEXT(YEAR(TODAY())-14-(5-2),"0000")&amp;TEXT(5,"00")&amp;TEXT(21,"00")</f>
        <v>2A-LG-20040521</v>
      </c>
      <c r="B251" s="6" t="s">
        <v>291</v>
      </c>
    </row>
    <row r="252" spans="1:2" x14ac:dyDescent="0.2">
      <c r="A252" s="4" t="str">
        <f ca="1">"1A-GL-"&amp;TEXT(YEAR(TODAY())-14-(5-1),"0000")&amp;TEXT(10,"00")&amp;TEXT(27,"00")</f>
        <v>1A-GL-20031027</v>
      </c>
      <c r="B252" s="6" t="s">
        <v>292</v>
      </c>
    </row>
    <row r="253" spans="1:2" x14ac:dyDescent="0.2">
      <c r="A253" s="4" t="str">
        <f ca="1">"1A-BP-"&amp;TEXT(YEAR(TODAY())-14-(5-1),"0000")&amp;TEXT(1,"00")&amp;TEXT(23,"00")</f>
        <v>1A-BP-20030123</v>
      </c>
      <c r="B253" s="6" t="s">
        <v>293</v>
      </c>
    </row>
    <row r="254" spans="1:2" x14ac:dyDescent="0.2">
      <c r="A254" s="4" t="str">
        <f ca="1">"4B-PK-"&amp;TEXT(YEAR(TODAY())-14-(5-4),"0000")&amp;TEXT(7,"00")&amp;TEXT(6,"00")</f>
        <v>4B-PK-20060706</v>
      </c>
      <c r="B254" s="6" t="s">
        <v>294</v>
      </c>
    </row>
    <row r="255" spans="1:2" x14ac:dyDescent="0.2">
      <c r="A255" s="4" t="str">
        <f ca="1">"2D-SL-"&amp;TEXT(YEAR(TODAY())-14-(5-2),"0000")&amp;TEXT(6,"00")&amp;TEXT(5,"00")</f>
        <v>2D-SL-20040605</v>
      </c>
      <c r="B255" s="6" t="s">
        <v>295</v>
      </c>
    </row>
    <row r="256" spans="1:2" x14ac:dyDescent="0.2">
      <c r="A256" s="4" t="str">
        <f ca="1">"1B-PI-"&amp;TEXT(YEAR(TODAY())-14-(5-1),"0000")&amp;TEXT(3,"00")&amp;TEXT(16,"00")</f>
        <v>1B-PI-20030316</v>
      </c>
      <c r="B256" s="6" t="s">
        <v>296</v>
      </c>
    </row>
    <row r="257" spans="1:2" x14ac:dyDescent="0.2">
      <c r="A257" s="4" t="str">
        <f ca="1">"4B-PA-"&amp;TEXT(YEAR(TODAY())-14-(5-4),"0000")&amp;TEXT(2,"00")&amp;TEXT(4,"00")</f>
        <v>4B-PA-20060204</v>
      </c>
      <c r="B257" s="6" t="s">
        <v>297</v>
      </c>
    </row>
    <row r="258" spans="1:2" x14ac:dyDescent="0.2">
      <c r="A258" s="4" t="str">
        <f ca="1">"4A-MN-"&amp;TEXT(YEAR(TODAY())-14-(5-4),"0000")&amp;TEXT(12,"00")&amp;TEXT(21,"00")</f>
        <v>4A-MN-20061221</v>
      </c>
      <c r="B258" s="6" t="s">
        <v>298</v>
      </c>
    </row>
    <row r="259" spans="1:2" x14ac:dyDescent="0.2">
      <c r="A259" s="4" t="str">
        <f ca="1">"2B-MD-"&amp;TEXT(YEAR(TODAY())-14-(5-2),"0000")&amp;TEXT(1,"00")&amp;TEXT(19,"00")</f>
        <v>2B-MD-20040119</v>
      </c>
      <c r="B259" s="6" t="s">
        <v>299</v>
      </c>
    </row>
    <row r="260" spans="1:2" x14ac:dyDescent="0.2">
      <c r="A260" s="4" t="str">
        <f ca="1">"1A-CR-"&amp;TEXT(YEAR(TODAY())-14-(5-1),"0000")&amp;TEXT(10,"00")&amp;TEXT(19,"00")</f>
        <v>1A-CR-20031019</v>
      </c>
      <c r="B260" s="6" t="s">
        <v>300</v>
      </c>
    </row>
    <row r="261" spans="1:2" x14ac:dyDescent="0.2">
      <c r="A261" s="4" t="str">
        <f ca="1">"3B-KL-"&amp;TEXT(YEAR(TODAY())-14-(5-3),"0000")&amp;TEXT(1,"00")&amp;TEXT(18,"00")</f>
        <v>3B-KL-20050118</v>
      </c>
      <c r="B261" s="6" t="s">
        <v>301</v>
      </c>
    </row>
    <row r="262" spans="1:2" x14ac:dyDescent="0.2">
      <c r="A262" s="4" t="str">
        <f ca="1">"2A-KB-"&amp;TEXT(YEAR(TODAY())-14-(5-2),"0000")&amp;TEXT(6,"00")&amp;TEXT(16,"00")</f>
        <v>2A-KB-20040616</v>
      </c>
      <c r="B262" s="6" t="s">
        <v>302</v>
      </c>
    </row>
    <row r="263" spans="1:2" x14ac:dyDescent="0.2">
      <c r="A263" s="4" t="str">
        <f ca="1">"2D-SA-"&amp;TEXT(YEAR(TODAY())-14-(5-2),"0000")&amp;TEXT(12,"00")&amp;TEXT(26,"00")</f>
        <v>2D-SA-20041226</v>
      </c>
      <c r="B263" s="6" t="s">
        <v>303</v>
      </c>
    </row>
    <row r="264" spans="1:2" x14ac:dyDescent="0.2">
      <c r="A264" s="4" t="str">
        <f ca="1">"2D-ZC-"&amp;TEXT(YEAR(TODAY())-14-(5-2),"0000")&amp;TEXT(12,"00")&amp;TEXT(4,"00")</f>
        <v>2D-ZC-20041204</v>
      </c>
      <c r="B264" s="6" t="s">
        <v>304</v>
      </c>
    </row>
    <row r="265" spans="1:2" x14ac:dyDescent="0.2">
      <c r="A265" s="4" t="str">
        <f ca="1">"3B-KR-"&amp;TEXT(YEAR(TODAY())-14-(5-3),"0000")&amp;TEXT(3,"00")&amp;TEXT(26,"00")</f>
        <v>3B-KR-20050326</v>
      </c>
      <c r="B265" s="6" t="s">
        <v>305</v>
      </c>
    </row>
    <row r="266" spans="1:2" x14ac:dyDescent="0.2">
      <c r="A266" s="4" t="str">
        <f ca="1">"2D-CE-"&amp;TEXT(YEAR(TODAY())-14-(5-2),"0000")&amp;TEXT(5,"00")&amp;TEXT(13,"00")</f>
        <v>2D-CE-20040513</v>
      </c>
      <c r="B266" s="6" t="s">
        <v>306</v>
      </c>
    </row>
    <row r="267" spans="1:2" x14ac:dyDescent="0.2">
      <c r="A267" s="4" t="str">
        <f ca="1">"4A-BA-"&amp;TEXT(YEAR(TODAY())-14-(5-4),"0000")&amp;TEXT(1,"00")&amp;TEXT(9,"00")</f>
        <v>4A-BA-20060109</v>
      </c>
      <c r="B267" s="6" t="s">
        <v>307</v>
      </c>
    </row>
    <row r="268" spans="1:2" x14ac:dyDescent="0.2">
      <c r="A268" s="4" t="str">
        <f ca="1">"4D-GG-"&amp;TEXT(YEAR(TODAY())-14-(5-4),"0000")&amp;TEXT(7,"00")&amp;TEXT(13,"00")</f>
        <v>4D-GG-20060713</v>
      </c>
      <c r="B268" s="6" t="s">
        <v>308</v>
      </c>
    </row>
    <row r="269" spans="1:2" x14ac:dyDescent="0.2">
      <c r="A269" s="4" t="str">
        <f ca="1">"2B-CK-"&amp;TEXT(YEAR(TODAY())-14-(5-2),"0000")&amp;TEXT(9,"00")&amp;TEXT(22,"00")</f>
        <v>2B-CK-20040922</v>
      </c>
      <c r="B269" s="6" t="s">
        <v>309</v>
      </c>
    </row>
    <row r="270" spans="1:2" x14ac:dyDescent="0.2">
      <c r="A270" s="4" t="str">
        <f ca="1">"4D-PG-"&amp;TEXT(YEAR(TODAY())-14-(5-4),"0000")&amp;TEXT(9,"00")&amp;TEXT(26,"00")</f>
        <v>4D-PG-20060926</v>
      </c>
      <c r="B270" s="6" t="s">
        <v>310</v>
      </c>
    </row>
    <row r="271" spans="1:2" x14ac:dyDescent="0.2">
      <c r="A271" s="4" t="str">
        <f ca="1">"3C-FR-"&amp;TEXT(YEAR(TODAY())-14-(5-3),"0000")&amp;TEXT(2,"00")&amp;TEXT(7,"00")</f>
        <v>3C-FR-20050207</v>
      </c>
      <c r="B271" s="6" t="s">
        <v>311</v>
      </c>
    </row>
    <row r="272" spans="1:2" x14ac:dyDescent="0.2">
      <c r="A272" s="4" t="str">
        <f ca="1">"4A-SÁ-"&amp;TEXT(YEAR(TODAY())-14-(5-4),"0000")&amp;TEXT(6,"00")&amp;TEXT(17,"00")</f>
        <v>4A-SÁ-20060617</v>
      </c>
      <c r="B272" s="6" t="s">
        <v>312</v>
      </c>
    </row>
    <row r="273" spans="1:2" x14ac:dyDescent="0.2">
      <c r="A273" s="4" t="str">
        <f ca="1">"4C-RI-"&amp;TEXT(YEAR(TODAY())-14-(5-4),"0000")&amp;TEXT(9,"00")&amp;TEXT(6,"00")</f>
        <v>4C-RI-20060906</v>
      </c>
      <c r="B273" s="6" t="s">
        <v>313</v>
      </c>
    </row>
    <row r="274" spans="1:2" x14ac:dyDescent="0.2">
      <c r="A274" s="4" t="str">
        <f ca="1">"1C-KA-"&amp;TEXT(YEAR(TODAY())-14-(5-1),"0000")&amp;TEXT(7,"00")&amp;TEXT(27,"00")</f>
        <v>1C-KA-20030727</v>
      </c>
      <c r="B274" s="6" t="s">
        <v>314</v>
      </c>
    </row>
    <row r="275" spans="1:2" x14ac:dyDescent="0.2">
      <c r="A275" s="4" t="str">
        <f ca="1">"4A-KB-"&amp;TEXT(YEAR(TODAY())-14-(5-4),"0000")&amp;TEXT(4,"00")&amp;TEXT(3,"00")</f>
        <v>4A-KB-20060403</v>
      </c>
      <c r="B275" s="6" t="s">
        <v>315</v>
      </c>
    </row>
    <row r="276" spans="1:2" x14ac:dyDescent="0.2">
      <c r="A276" s="4" t="str">
        <f ca="1">"3C-EA-"&amp;TEXT(YEAR(TODAY())-14-(5-3),"0000")&amp;TEXT(3,"00")&amp;TEXT(22,"00")</f>
        <v>3C-EA-20050322</v>
      </c>
      <c r="B276" s="6" t="s">
        <v>316</v>
      </c>
    </row>
    <row r="277" spans="1:2" x14ac:dyDescent="0.2">
      <c r="A277" s="4" t="str">
        <f ca="1">"3A-HB-"&amp;TEXT(YEAR(TODAY())-14-(5-3),"0000")&amp;TEXT(11,"00")&amp;TEXT(19,"00")</f>
        <v>3A-HB-20051119</v>
      </c>
      <c r="B277" s="6" t="s">
        <v>317</v>
      </c>
    </row>
    <row r="278" spans="1:2" x14ac:dyDescent="0.2">
      <c r="A278" s="4" t="str">
        <f ca="1">"1B-DJ-"&amp;TEXT(YEAR(TODAY())-14-(5-1),"0000")&amp;TEXT(9,"00")&amp;TEXT(15,"00")</f>
        <v>1B-DJ-20030915</v>
      </c>
      <c r="B278" s="6" t="s">
        <v>318</v>
      </c>
    </row>
    <row r="279" spans="1:2" x14ac:dyDescent="0.2">
      <c r="A279" s="4" t="str">
        <f ca="1">"4C-SÁ-"&amp;TEXT(YEAR(TODAY())-14-(5-4),"0000")&amp;TEXT(7,"00")&amp;TEXT(3,"00")</f>
        <v>4C-SÁ-20060703</v>
      </c>
      <c r="B279" s="6" t="s">
        <v>319</v>
      </c>
    </row>
    <row r="280" spans="1:2" x14ac:dyDescent="0.2">
      <c r="A280" s="4" t="str">
        <f ca="1">"2C-SP-"&amp;TEXT(YEAR(TODAY())-14-(5-2),"0000")&amp;TEXT(4,"00")&amp;TEXT(13,"00")</f>
        <v>2C-SP-20040413</v>
      </c>
      <c r="B280" s="6" t="s">
        <v>320</v>
      </c>
    </row>
    <row r="281" spans="1:2" x14ac:dyDescent="0.2">
      <c r="A281" s="4" t="str">
        <f ca="1">"2D-MJ-"&amp;TEXT(YEAR(TODAY())-14-(5-2),"0000")&amp;TEXT(11,"00")&amp;TEXT(3,"00")</f>
        <v>2D-MJ-20041103</v>
      </c>
      <c r="B281" s="6" t="s">
        <v>321</v>
      </c>
    </row>
    <row r="282" spans="1:2" x14ac:dyDescent="0.2">
      <c r="A282" s="4" t="str">
        <f ca="1">"2B-FK-"&amp;TEXT(YEAR(TODAY())-14-(5-2),"0000")&amp;TEXT(6,"00")&amp;TEXT(21,"00")</f>
        <v>2B-FK-20040621</v>
      </c>
      <c r="B282" s="6" t="s">
        <v>322</v>
      </c>
    </row>
    <row r="283" spans="1:2" x14ac:dyDescent="0.2">
      <c r="A283" s="4" t="str">
        <f ca="1">"4B-ST-"&amp;TEXT(YEAR(TODAY())-14-(5-4),"0000")&amp;TEXT(1,"00")&amp;TEXT(10,"00")</f>
        <v>4B-ST-20060110</v>
      </c>
      <c r="B283" s="6" t="s">
        <v>323</v>
      </c>
    </row>
    <row r="284" spans="1:2" x14ac:dyDescent="0.2">
      <c r="A284" s="4" t="str">
        <f ca="1">"4B-SG-"&amp;TEXT(YEAR(TODAY())-14-(5-4),"0000")&amp;TEXT(12,"00")&amp;TEXT(25,"00")</f>
        <v>4B-SG-20061225</v>
      </c>
      <c r="B284" s="6" t="s">
        <v>324</v>
      </c>
    </row>
    <row r="285" spans="1:2" x14ac:dyDescent="0.2">
      <c r="A285" s="4" t="str">
        <f ca="1">"1C-PA-"&amp;TEXT(YEAR(TODAY())-14-(5-1),"0000")&amp;TEXT(6,"00")&amp;TEXT(25,"00")</f>
        <v>1C-PA-20030625</v>
      </c>
      <c r="B285" s="6" t="s">
        <v>325</v>
      </c>
    </row>
    <row r="286" spans="1:2" x14ac:dyDescent="0.2">
      <c r="A286" s="4" t="str">
        <f ca="1">"4A-LÁ-"&amp;TEXT(YEAR(TODAY())-14-(5-4),"0000")&amp;TEXT(9,"00")&amp;TEXT(22,"00")</f>
        <v>4A-LÁ-20060922</v>
      </c>
      <c r="B286" s="6" t="s">
        <v>326</v>
      </c>
    </row>
    <row r="287" spans="1:2" x14ac:dyDescent="0.2">
      <c r="A287" s="4" t="str">
        <f ca="1">"4D-JG-"&amp;TEXT(YEAR(TODAY())-14-(5-4),"0000")&amp;TEXT(8,"00")&amp;TEXT(11,"00")</f>
        <v>4D-JG-20060811</v>
      </c>
      <c r="B287" s="6" t="s">
        <v>327</v>
      </c>
    </row>
    <row r="288" spans="1:2" x14ac:dyDescent="0.2">
      <c r="A288" s="4" t="str">
        <f ca="1">"3C-PV-"&amp;TEXT(YEAR(TODAY())-14-(5-3),"0000")&amp;TEXT(5,"00")&amp;TEXT(27,"00")</f>
        <v>3C-PV-20050527</v>
      </c>
      <c r="B288" s="6" t="s">
        <v>328</v>
      </c>
    </row>
    <row r="289" spans="1:2" x14ac:dyDescent="0.2">
      <c r="A289" s="4" t="str">
        <f ca="1">"2C-LV-"&amp;TEXT(YEAR(TODAY())-14-(5-2),"0000")&amp;TEXT(3,"00")&amp;TEXT(20,"00")</f>
        <v>2C-LV-20040320</v>
      </c>
      <c r="B289" s="6" t="s">
        <v>329</v>
      </c>
    </row>
    <row r="290" spans="1:2" x14ac:dyDescent="0.2">
      <c r="A290" s="4" t="str">
        <f ca="1">"1C-RT-"&amp;TEXT(YEAR(TODAY())-14-(5-1),"0000")&amp;TEXT(9,"00")&amp;TEXT(1,"00")</f>
        <v>1C-RT-20030901</v>
      </c>
      <c r="B290" s="6" t="s">
        <v>330</v>
      </c>
    </row>
    <row r="291" spans="1:2" x14ac:dyDescent="0.2">
      <c r="A291" s="4" t="str">
        <f ca="1">"4B-KC-"&amp;TEXT(YEAR(TODAY())-14-(5-4),"0000")&amp;TEXT(1,"00")&amp;TEXT(20,"00")</f>
        <v>4B-KC-20060120</v>
      </c>
      <c r="B291" s="6" t="s">
        <v>331</v>
      </c>
    </row>
    <row r="292" spans="1:2" x14ac:dyDescent="0.2">
      <c r="A292" s="4" t="str">
        <f ca="1">"3D-KK-"&amp;TEXT(YEAR(TODAY())-14-(5-3),"0000")&amp;TEXT(7,"00")&amp;TEXT(15,"00")</f>
        <v>3D-KK-20050715</v>
      </c>
      <c r="B292" s="6" t="s">
        <v>332</v>
      </c>
    </row>
    <row r="293" spans="1:2" x14ac:dyDescent="0.2">
      <c r="A293" s="4" t="str">
        <f ca="1">"2D-PM-"&amp;TEXT(YEAR(TODAY())-14-(5-2),"0000")&amp;TEXT(1,"00")&amp;TEXT(13,"00")</f>
        <v>2D-PM-20040113</v>
      </c>
      <c r="B293" s="6" t="s">
        <v>333</v>
      </c>
    </row>
    <row r="294" spans="1:2" x14ac:dyDescent="0.2">
      <c r="A294" s="4" t="str">
        <f ca="1">"4D-MS-"&amp;TEXT(YEAR(TODAY())-14-(5-4),"0000")&amp;TEXT(6,"00")&amp;TEXT(4,"00")</f>
        <v>4D-MS-20060604</v>
      </c>
      <c r="B294" s="6" t="s">
        <v>334</v>
      </c>
    </row>
    <row r="295" spans="1:2" x14ac:dyDescent="0.2">
      <c r="A295" s="4" t="str">
        <f ca="1">"4C-LB-"&amp;TEXT(YEAR(TODAY())-14-(5-4),"0000")&amp;TEXT(3,"00")&amp;TEXT(17,"00")</f>
        <v>4C-LB-20060317</v>
      </c>
      <c r="B295" s="6" t="s">
        <v>335</v>
      </c>
    </row>
    <row r="296" spans="1:2" x14ac:dyDescent="0.2">
      <c r="A296" s="4" t="str">
        <f ca="1">"1C-GG-"&amp;TEXT(YEAR(TODAY())-14-(5-1),"0000")&amp;TEXT(8,"00")&amp;TEXT(22,"00")</f>
        <v>1C-GG-20030822</v>
      </c>
      <c r="B296" s="6" t="s">
        <v>336</v>
      </c>
    </row>
    <row r="297" spans="1:2" x14ac:dyDescent="0.2">
      <c r="A297" s="4" t="str">
        <f ca="1">"2D-RI-"&amp;TEXT(YEAR(TODAY())-14-(5-2),"0000")&amp;TEXT(8,"00")&amp;TEXT(24,"00")</f>
        <v>2D-RI-20040824</v>
      </c>
      <c r="B297" s="6" t="s">
        <v>337</v>
      </c>
    </row>
    <row r="298" spans="1:2" x14ac:dyDescent="0.2">
      <c r="A298" s="4" t="str">
        <f ca="1">"4A-NE-"&amp;TEXT(YEAR(TODAY())-14-(5-4),"0000")&amp;TEXT(6,"00")&amp;TEXT(8,"00")</f>
        <v>4A-NE-20060608</v>
      </c>
      <c r="B298" s="6" t="s">
        <v>338</v>
      </c>
    </row>
    <row r="299" spans="1:2" x14ac:dyDescent="0.2">
      <c r="A299" s="4" t="str">
        <f ca="1">"3A-TB-"&amp;TEXT(YEAR(TODAY())-14-(5-3),"0000")&amp;TEXT(9,"00")&amp;TEXT(2,"00")</f>
        <v>3A-TB-20050902</v>
      </c>
      <c r="B299" s="6" t="s">
        <v>339</v>
      </c>
    </row>
    <row r="300" spans="1:2" x14ac:dyDescent="0.2">
      <c r="A300" s="4" t="str">
        <f ca="1">"3B-RM-"&amp;TEXT(YEAR(TODAY())-14-(5-3),"0000")&amp;TEXT(9,"00")&amp;TEXT(20,"00")</f>
        <v>3B-RM-20050920</v>
      </c>
      <c r="B300" s="6" t="s">
        <v>340</v>
      </c>
    </row>
    <row r="301" spans="1:2" x14ac:dyDescent="0.2">
      <c r="A301" s="4" t="str">
        <f ca="1">"2C-RF-"&amp;TEXT(YEAR(TODAY())-14-(5-2),"0000")&amp;TEXT(12,"00")&amp;TEXT(12,"00")</f>
        <v>2C-RF-20041212</v>
      </c>
      <c r="B301" s="6" t="s">
        <v>341</v>
      </c>
    </row>
    <row r="302" spans="1:2" x14ac:dyDescent="0.2">
      <c r="A302" s="4" t="str">
        <f ca="1">"3A-SA-"&amp;TEXT(YEAR(TODAY())-14-(5-3),"0000")&amp;TEXT(5,"00")&amp;TEXT(9,"00")</f>
        <v>3A-SA-20050509</v>
      </c>
      <c r="B302" s="6" t="s">
        <v>342</v>
      </c>
    </row>
    <row r="303" spans="1:2" x14ac:dyDescent="0.2">
      <c r="A303" s="4" t="str">
        <f ca="1">"2D-EA-"&amp;TEXT(YEAR(TODAY())-14-(5-2),"0000")&amp;TEXT(7,"00")&amp;TEXT(12,"00")</f>
        <v>2D-EA-20040712</v>
      </c>
      <c r="B303" s="6" t="s">
        <v>343</v>
      </c>
    </row>
    <row r="304" spans="1:2" x14ac:dyDescent="0.2">
      <c r="A304" s="4" t="str">
        <f ca="1">"4B-RI-"&amp;TEXT(YEAR(TODAY())-14-(5-4),"0000")&amp;TEXT(2,"00")&amp;TEXT(24,"00")</f>
        <v>4B-RI-20060224</v>
      </c>
      <c r="B304" s="6" t="s">
        <v>344</v>
      </c>
    </row>
    <row r="305" spans="1:2" x14ac:dyDescent="0.2">
      <c r="A305" s="4" t="str">
        <f ca="1">"1C-PM-"&amp;TEXT(YEAR(TODAY())-14-(5-1),"0000")&amp;TEXT(4,"00")&amp;TEXT(22,"00")</f>
        <v>1C-PM-20030422</v>
      </c>
      <c r="B305" s="6" t="s">
        <v>345</v>
      </c>
    </row>
    <row r="306" spans="1:2" x14ac:dyDescent="0.2">
      <c r="A306" s="4" t="str">
        <f ca="1">"4D-SE-"&amp;TEXT(YEAR(TODAY())-14-(5-4),"0000")&amp;TEXT(5,"00")&amp;TEXT(23,"00")</f>
        <v>4D-SE-20060523</v>
      </c>
      <c r="B306" s="6" t="s">
        <v>346</v>
      </c>
    </row>
    <row r="307" spans="1:2" x14ac:dyDescent="0.2">
      <c r="A307" s="4" t="str">
        <f ca="1">"3C-AR-"&amp;TEXT(YEAR(TODAY())-14-(5-3),"0000")&amp;TEXT(2,"00")&amp;TEXT(16,"00")</f>
        <v>3C-AR-20050216</v>
      </c>
      <c r="B307" s="6" t="s">
        <v>347</v>
      </c>
    </row>
    <row r="308" spans="1:2" x14ac:dyDescent="0.2">
      <c r="A308" s="4" t="str">
        <f ca="1">"3A-PL-"&amp;TEXT(YEAR(TODAY())-14-(5-3),"0000")&amp;TEXT(1,"00")&amp;TEXT(11,"00")</f>
        <v>3A-PL-20050111</v>
      </c>
      <c r="B308" s="6" t="s">
        <v>348</v>
      </c>
    </row>
    <row r="309" spans="1:2" x14ac:dyDescent="0.2">
      <c r="A309" s="4" t="str">
        <f ca="1">"3B-KE-"&amp;TEXT(YEAR(TODAY())-14-(5-3),"0000")&amp;TEXT(9,"00")&amp;TEXT(15,"00")</f>
        <v>3B-KE-20050915</v>
      </c>
      <c r="B309" s="6" t="s">
        <v>349</v>
      </c>
    </row>
    <row r="310" spans="1:2" x14ac:dyDescent="0.2">
      <c r="A310" s="4" t="str">
        <f ca="1">"2B-HM-"&amp;TEXT(YEAR(TODAY())-14-(5-2),"0000")&amp;TEXT(7,"00")&amp;TEXT(14,"00")</f>
        <v>2B-HM-20040714</v>
      </c>
      <c r="B310" s="6" t="s">
        <v>350</v>
      </c>
    </row>
    <row r="311" spans="1:2" x14ac:dyDescent="0.2">
      <c r="A311" s="4" t="str">
        <f ca="1">"2D-SF-"&amp;TEXT(YEAR(TODAY())-14-(5-2),"0000")&amp;TEXT(1,"00")&amp;TEXT(9,"00")</f>
        <v>2D-SF-20040109</v>
      </c>
      <c r="B311" s="6" t="s">
        <v>351</v>
      </c>
    </row>
    <row r="312" spans="1:2" x14ac:dyDescent="0.2">
      <c r="A312" s="4" t="str">
        <f ca="1">"3C-SH-"&amp;TEXT(YEAR(TODAY())-14-(5-3),"0000")&amp;TEXT(12,"00")&amp;TEXT(12,"00")</f>
        <v>3C-SH-20051212</v>
      </c>
      <c r="B312" s="6" t="s">
        <v>352</v>
      </c>
    </row>
    <row r="313" spans="1:2" x14ac:dyDescent="0.2">
      <c r="A313" s="4" t="str">
        <f ca="1">"2B-DE-"&amp;TEXT(YEAR(TODAY())-14-(5-2),"0000")&amp;TEXT(10,"00")&amp;TEXT(14,"00")</f>
        <v>2B-DE-20041014</v>
      </c>
      <c r="B313" s="6" t="s">
        <v>353</v>
      </c>
    </row>
    <row r="314" spans="1:2" x14ac:dyDescent="0.2">
      <c r="A314" s="4" t="str">
        <f ca="1">"3B-MV-"&amp;TEXT(YEAR(TODAY())-14-(5-3),"0000")&amp;TEXT(5,"00")&amp;TEXT(17,"00")</f>
        <v>3B-MV-20050517</v>
      </c>
      <c r="B314" s="6" t="s">
        <v>354</v>
      </c>
    </row>
    <row r="315" spans="1:2" x14ac:dyDescent="0.2">
      <c r="A315" s="4" t="str">
        <f ca="1">"3C-SD-"&amp;TEXT(YEAR(TODAY())-14-(5-3),"0000")&amp;TEXT(8,"00")&amp;TEXT(18,"00")</f>
        <v>3C-SD-20050818</v>
      </c>
      <c r="B315" s="6" t="s">
        <v>355</v>
      </c>
    </row>
    <row r="316" spans="1:2" x14ac:dyDescent="0.2">
      <c r="A316" s="4" t="str">
        <f ca="1">"2D-JH-"&amp;TEXT(YEAR(TODAY())-14-(5-2),"0000")&amp;TEXT(7,"00")&amp;TEXT(11,"00")</f>
        <v>2D-JH-20040711</v>
      </c>
      <c r="B316" s="6" t="s">
        <v>356</v>
      </c>
    </row>
    <row r="317" spans="1:2" x14ac:dyDescent="0.2">
      <c r="A317" s="4" t="str">
        <f ca="1">"3B-ET-"&amp;TEXT(YEAR(TODAY())-14-(5-3),"0000")&amp;TEXT(7,"00")&amp;TEXT(11,"00")</f>
        <v>3B-ET-20050711</v>
      </c>
      <c r="B317" s="6" t="s">
        <v>357</v>
      </c>
    </row>
    <row r="318" spans="1:2" x14ac:dyDescent="0.2">
      <c r="A318" s="4" t="str">
        <f ca="1">"2D-BM-"&amp;TEXT(YEAR(TODAY())-14-(5-2),"0000")&amp;TEXT(10,"00")&amp;TEXT(28,"00")</f>
        <v>2D-BM-20041028</v>
      </c>
      <c r="B318" s="6" t="s">
        <v>358</v>
      </c>
    </row>
    <row r="319" spans="1:2" x14ac:dyDescent="0.2">
      <c r="A319" s="4" t="str">
        <f ca="1">"4B-GV-"&amp;TEXT(YEAR(TODAY())-14-(5-4),"0000")&amp;TEXT(8,"00")&amp;TEXT(6,"00")</f>
        <v>4B-GV-20060806</v>
      </c>
      <c r="B319" s="6" t="s">
        <v>359</v>
      </c>
    </row>
    <row r="320" spans="1:2" x14ac:dyDescent="0.2">
      <c r="A320" s="4" t="str">
        <f ca="1">"3D-GS-"&amp;TEXT(YEAR(TODAY())-14-(5-3),"0000")&amp;TEXT(7,"00")&amp;TEXT(17,"00")</f>
        <v>3D-GS-20050717</v>
      </c>
      <c r="B320" s="6" t="s">
        <v>360</v>
      </c>
    </row>
    <row r="321" spans="1:2" x14ac:dyDescent="0.2">
      <c r="A321" s="4" t="str">
        <f ca="1">"1D-SG-"&amp;TEXT(YEAR(TODAY())-14-(5-1),"0000")&amp;TEXT(7,"00")&amp;TEXT(20,"00")</f>
        <v>1D-SG-20030720</v>
      </c>
      <c r="B321" s="6" t="s">
        <v>361</v>
      </c>
    </row>
    <row r="322" spans="1:2" x14ac:dyDescent="0.2">
      <c r="A322" s="4" t="str">
        <f ca="1">"2D-LM-"&amp;TEXT(YEAR(TODAY())-14-(5-2),"0000")&amp;TEXT(6,"00")&amp;TEXT(1,"00")</f>
        <v>2D-LM-20040601</v>
      </c>
      <c r="B322" s="6" t="s">
        <v>362</v>
      </c>
    </row>
    <row r="323" spans="1:2" x14ac:dyDescent="0.2">
      <c r="A323" s="4" t="str">
        <f ca="1">"1A-NN-"&amp;TEXT(YEAR(TODAY())-14-(5-1),"0000")&amp;TEXT(1,"00")&amp;TEXT(19,"00")</f>
        <v>1A-NN-20030119</v>
      </c>
      <c r="B323" s="6" t="s">
        <v>363</v>
      </c>
    </row>
    <row r="324" spans="1:2" x14ac:dyDescent="0.2">
      <c r="A324" s="4" t="str">
        <f ca="1">"4B-GS-"&amp;TEXT(YEAR(TODAY())-14-(5-4),"0000")&amp;TEXT(7,"00")&amp;TEXT(12,"00")</f>
        <v>4B-GS-20060712</v>
      </c>
      <c r="B324" s="6" t="s">
        <v>364</v>
      </c>
    </row>
    <row r="325" spans="1:2" x14ac:dyDescent="0.2">
      <c r="A325" s="4" t="str">
        <f ca="1">"3C-PN-"&amp;TEXT(YEAR(TODAY())-14-(5-3),"0000")&amp;TEXT(9,"00")&amp;TEXT(6,"00")</f>
        <v>3C-PN-20050906</v>
      </c>
      <c r="B325" s="6" t="s">
        <v>365</v>
      </c>
    </row>
    <row r="326" spans="1:2" x14ac:dyDescent="0.2">
      <c r="A326" s="4" t="str">
        <f ca="1">"1A-SZ-"&amp;TEXT(YEAR(TODAY())-14-(5-1),"0000")&amp;TEXT(2,"00")&amp;TEXT(14,"00")</f>
        <v>1A-SZ-20030214</v>
      </c>
      <c r="B326" s="6" t="s">
        <v>366</v>
      </c>
    </row>
    <row r="327" spans="1:2" x14ac:dyDescent="0.2">
      <c r="A327" s="4" t="str">
        <f ca="1">"4B-FP-"&amp;TEXT(YEAR(TODAY())-14-(5-4),"0000")&amp;TEXT(9,"00")&amp;TEXT(7,"00")</f>
        <v>4B-FP-20060907</v>
      </c>
      <c r="B327" s="6" t="s">
        <v>367</v>
      </c>
    </row>
    <row r="328" spans="1:2" x14ac:dyDescent="0.2">
      <c r="A328" s="4" t="str">
        <f ca="1">"1C-RA-"&amp;TEXT(YEAR(TODAY())-14-(5-1),"0000")&amp;TEXT(5,"00")&amp;TEXT(25,"00")</f>
        <v>1C-RA-20030525</v>
      </c>
      <c r="B328" s="6" t="s">
        <v>368</v>
      </c>
    </row>
    <row r="329" spans="1:2" x14ac:dyDescent="0.2">
      <c r="A329" s="4" t="str">
        <f ca="1">"1A-PÁ-"&amp;TEXT(YEAR(TODAY())-14-(5-1),"0000")&amp;TEXT(5,"00")&amp;TEXT(24,"00")</f>
        <v>1A-PÁ-20030524</v>
      </c>
      <c r="B329" s="6" t="s">
        <v>369</v>
      </c>
    </row>
    <row r="330" spans="1:2" x14ac:dyDescent="0.2">
      <c r="A330" s="4" t="str">
        <f ca="1">"2D-CF-"&amp;TEXT(YEAR(TODAY())-14-(5-2),"0000")&amp;TEXT(2,"00")&amp;TEXT(27,"00")</f>
        <v>2D-CF-20040227</v>
      </c>
      <c r="B330" s="6" t="s">
        <v>370</v>
      </c>
    </row>
    <row r="331" spans="1:2" x14ac:dyDescent="0.2">
      <c r="A331" s="4" t="str">
        <f ca="1">"1A-BG-"&amp;TEXT(YEAR(TODAY())-14-(5-1),"0000")&amp;TEXT(1,"00")&amp;TEXT(27,"00")</f>
        <v>1A-BG-20030127</v>
      </c>
      <c r="B331" s="6" t="s">
        <v>371</v>
      </c>
    </row>
    <row r="332" spans="1:2" x14ac:dyDescent="0.2">
      <c r="A332" s="4" t="str">
        <f ca="1">"1A-KE-"&amp;TEXT(YEAR(TODAY())-14-(5-1),"0000")&amp;TEXT(9,"00")&amp;TEXT(11,"00")</f>
        <v>1A-KE-20030911</v>
      </c>
      <c r="B332" s="6" t="s">
        <v>372</v>
      </c>
    </row>
    <row r="333" spans="1:2" x14ac:dyDescent="0.2">
      <c r="A333" s="4" t="str">
        <f ca="1">"3A-RR-"&amp;TEXT(YEAR(TODAY())-14-(5-3),"0000")&amp;TEXT(9,"00")&amp;TEXT(8,"00")</f>
        <v>3A-RR-20050908</v>
      </c>
      <c r="B333" s="6" t="s">
        <v>373</v>
      </c>
    </row>
    <row r="334" spans="1:2" x14ac:dyDescent="0.2">
      <c r="A334" s="4" t="str">
        <f ca="1">"1D-BE-"&amp;TEXT(YEAR(TODAY())-14-(5-1),"0000")&amp;TEXT(10,"00")&amp;TEXT(14,"00")</f>
        <v>1D-BE-20031014</v>
      </c>
      <c r="B334" s="6" t="s">
        <v>374</v>
      </c>
    </row>
    <row r="335" spans="1:2" x14ac:dyDescent="0.2">
      <c r="A335" s="4" t="str">
        <f ca="1">"4A-SV-"&amp;TEXT(YEAR(TODAY())-14-(5-4),"0000")&amp;TEXT(9,"00")&amp;TEXT(6,"00")</f>
        <v>4A-SV-20060906</v>
      </c>
      <c r="B335" s="6" t="s">
        <v>375</v>
      </c>
    </row>
    <row r="336" spans="1:2" x14ac:dyDescent="0.2">
      <c r="A336" s="4" t="str">
        <f ca="1">"3C-VN-"&amp;TEXT(YEAR(TODAY())-14-(5-3),"0000")&amp;TEXT(8,"00")&amp;TEXT(27,"00")</f>
        <v>3C-VN-20050827</v>
      </c>
      <c r="B336" s="6" t="s">
        <v>376</v>
      </c>
    </row>
    <row r="337" spans="1:2" x14ac:dyDescent="0.2">
      <c r="A337" s="4" t="str">
        <f ca="1">"2D-TS-"&amp;TEXT(YEAR(TODAY())-14-(5-2),"0000")&amp;TEXT(6,"00")&amp;TEXT(21,"00")</f>
        <v>2D-TS-20040621</v>
      </c>
      <c r="B337" s="6" t="s">
        <v>377</v>
      </c>
    </row>
    <row r="338" spans="1:2" x14ac:dyDescent="0.2">
      <c r="A338" s="4" t="str">
        <f ca="1">"4D-SK-"&amp;TEXT(YEAR(TODAY())-14-(5-4),"0000")&amp;TEXT(12,"00")&amp;TEXT(11,"00")</f>
        <v>4D-SK-20061211</v>
      </c>
      <c r="B338" s="6" t="s">
        <v>378</v>
      </c>
    </row>
    <row r="339" spans="1:2" x14ac:dyDescent="0.2">
      <c r="A339" s="4" t="str">
        <f ca="1">"4B-GK-"&amp;TEXT(YEAR(TODAY())-14-(5-4),"0000")&amp;TEXT(3,"00")&amp;TEXT(13,"00")</f>
        <v>4B-GK-20060313</v>
      </c>
      <c r="B339" s="6" t="s">
        <v>379</v>
      </c>
    </row>
    <row r="340" spans="1:2" x14ac:dyDescent="0.2">
      <c r="A340" s="4" t="str">
        <f ca="1">"2A-SM-"&amp;TEXT(YEAR(TODAY())-14-(5-2),"0000")&amp;TEXT(9,"00")&amp;TEXT(4,"00")</f>
        <v>2A-SM-20040904</v>
      </c>
      <c r="B340" s="6" t="s">
        <v>380</v>
      </c>
    </row>
    <row r="341" spans="1:2" x14ac:dyDescent="0.2">
      <c r="A341" s="4" t="str">
        <f ca="1">"4B-VE-"&amp;TEXT(YEAR(TODAY())-14-(5-4),"0000")&amp;TEXT(3,"00")&amp;TEXT(24,"00")</f>
        <v>4B-VE-20060324</v>
      </c>
      <c r="B341" s="6" t="s">
        <v>381</v>
      </c>
    </row>
    <row r="342" spans="1:2" x14ac:dyDescent="0.2">
      <c r="A342" s="4" t="str">
        <f ca="1">"1A-KP-"&amp;TEXT(YEAR(TODAY())-14-(5-1),"0000")&amp;TEXT(11,"00")&amp;TEXT(11,"00")</f>
        <v>1A-KP-20031111</v>
      </c>
      <c r="B342" s="6" t="s">
        <v>382</v>
      </c>
    </row>
    <row r="343" spans="1:2" x14ac:dyDescent="0.2">
      <c r="A343" s="4" t="str">
        <f ca="1">"3C-PA-"&amp;TEXT(YEAR(TODAY())-14-(5-3),"0000")&amp;TEXT(11,"00")&amp;TEXT(3,"00")</f>
        <v>3C-PA-20051103</v>
      </c>
      <c r="B343" s="6" t="s">
        <v>383</v>
      </c>
    </row>
    <row r="344" spans="1:2" x14ac:dyDescent="0.2">
      <c r="A344" s="4" t="str">
        <f ca="1">"2C-CS-"&amp;TEXT(YEAR(TODAY())-14-(5-2),"0000")&amp;TEXT(4,"00")&amp;TEXT(20,"00")</f>
        <v>2C-CS-20040420</v>
      </c>
      <c r="B344" s="6" t="s">
        <v>384</v>
      </c>
    </row>
    <row r="345" spans="1:2" x14ac:dyDescent="0.2">
      <c r="A345" s="4" t="str">
        <f ca="1">"3D-HA-"&amp;TEXT(YEAR(TODAY())-14-(5-3),"0000")&amp;TEXT(2,"00")&amp;TEXT(27,"00")</f>
        <v>3D-HA-20050227</v>
      </c>
      <c r="B345" s="6" t="s">
        <v>385</v>
      </c>
    </row>
    <row r="346" spans="1:2" x14ac:dyDescent="0.2">
      <c r="A346" s="4" t="str">
        <f ca="1">"4D-NL-"&amp;TEXT(YEAR(TODAY())-14-(5-4),"0000")&amp;TEXT(4,"00")&amp;TEXT(12,"00")</f>
        <v>4D-NL-20060412</v>
      </c>
      <c r="B346" s="6" t="s">
        <v>386</v>
      </c>
    </row>
    <row r="347" spans="1:2" x14ac:dyDescent="0.2">
      <c r="A347" s="4" t="str">
        <f ca="1">"3D-BR-"&amp;TEXT(YEAR(TODAY())-14-(5-3),"0000")&amp;TEXT(3,"00")&amp;TEXT(11,"00")</f>
        <v>3D-BR-20050311</v>
      </c>
      <c r="B347" s="6" t="s">
        <v>387</v>
      </c>
    </row>
    <row r="348" spans="1:2" x14ac:dyDescent="0.2">
      <c r="A348" s="4" t="str">
        <f ca="1">"4B-VV-"&amp;TEXT(YEAR(TODAY())-14-(5-4),"0000")&amp;TEXT(9,"00")&amp;TEXT(25,"00")</f>
        <v>4B-VV-20060925</v>
      </c>
      <c r="B348" s="6" t="s">
        <v>388</v>
      </c>
    </row>
    <row r="349" spans="1:2" x14ac:dyDescent="0.2">
      <c r="A349" s="4" t="str">
        <f ca="1">"4B-SA-"&amp;TEXT(YEAR(TODAY())-14-(5-4),"0000")&amp;TEXT(11,"00")&amp;TEXT(24,"00")</f>
        <v>4B-SA-20061124</v>
      </c>
      <c r="B349" s="6" t="s">
        <v>389</v>
      </c>
    </row>
    <row r="350" spans="1:2" x14ac:dyDescent="0.2">
      <c r="A350" s="4" t="str">
        <f ca="1">"3C-SM-"&amp;TEXT(YEAR(TODAY())-14-(5-3),"0000")&amp;TEXT(4,"00")&amp;TEXT(8,"00")</f>
        <v>3C-SM-20050408</v>
      </c>
      <c r="B350" s="6" t="s">
        <v>390</v>
      </c>
    </row>
    <row r="351" spans="1:2" x14ac:dyDescent="0.2">
      <c r="A351" s="4" t="str">
        <f ca="1">"4D-BC-"&amp;TEXT(YEAR(TODAY())-14-(5-4),"0000")&amp;TEXT(7,"00")&amp;TEXT(13,"00")</f>
        <v>4D-BC-20060713</v>
      </c>
      <c r="B351" s="6" t="s">
        <v>391</v>
      </c>
    </row>
    <row r="352" spans="1:2" x14ac:dyDescent="0.2">
      <c r="A352" s="4" t="str">
        <f ca="1">"2C-EK-"&amp;TEXT(YEAR(TODAY())-14-(5-2),"0000")&amp;TEXT(7,"00")&amp;TEXT(16,"00")</f>
        <v>2C-EK-20040716</v>
      </c>
      <c r="B352" s="6" t="s">
        <v>392</v>
      </c>
    </row>
    <row r="353" spans="1:2" x14ac:dyDescent="0.2">
      <c r="A353" s="4" t="str">
        <f ca="1">"3D-SB-"&amp;TEXT(YEAR(TODAY())-14-(5-3),"0000")&amp;TEXT(4,"00")&amp;TEXT(14,"00")</f>
        <v>3D-SB-20050414</v>
      </c>
      <c r="B353" s="6" t="s">
        <v>393</v>
      </c>
    </row>
    <row r="354" spans="1:2" x14ac:dyDescent="0.2">
      <c r="A354" s="4" t="str">
        <f ca="1">"3B-GG-"&amp;TEXT(YEAR(TODAY())-14-(5-3),"0000")&amp;TEXT(3,"00")&amp;TEXT(7,"00")</f>
        <v>3B-GG-20050307</v>
      </c>
      <c r="B354" s="6" t="s">
        <v>394</v>
      </c>
    </row>
    <row r="355" spans="1:2" x14ac:dyDescent="0.2">
      <c r="A355" s="4" t="str">
        <f ca="1">"1B-HL-"&amp;TEXT(YEAR(TODAY())-14-(5-1),"0000")&amp;TEXT(4,"00")&amp;TEXT(1,"00")</f>
        <v>1B-HL-20030401</v>
      </c>
      <c r="B355" s="6" t="s">
        <v>395</v>
      </c>
    </row>
    <row r="356" spans="1:2" x14ac:dyDescent="0.2">
      <c r="A356" s="4" t="str">
        <f ca="1">"3B-DR-"&amp;TEXT(YEAR(TODAY())-14-(5-3),"0000")&amp;TEXT(2,"00")&amp;TEXT(17,"00")</f>
        <v>3B-DR-20050217</v>
      </c>
      <c r="B356" s="6" t="s">
        <v>396</v>
      </c>
    </row>
    <row r="357" spans="1:2" x14ac:dyDescent="0.2">
      <c r="A357" s="4" t="str">
        <f ca="1">"2B-HB-"&amp;TEXT(YEAR(TODAY())-14-(5-2),"0000")&amp;TEXT(1,"00")&amp;TEXT(20,"00")</f>
        <v>2B-HB-20040120</v>
      </c>
      <c r="B357" s="6" t="s">
        <v>397</v>
      </c>
    </row>
    <row r="358" spans="1:2" x14ac:dyDescent="0.2">
      <c r="A358" s="4" t="str">
        <f ca="1">"4D-KM-"&amp;TEXT(YEAR(TODAY())-14-(5-4),"0000")&amp;TEXT(2,"00")&amp;TEXT(17,"00")</f>
        <v>4D-KM-20060217</v>
      </c>
      <c r="B358" s="6" t="s">
        <v>398</v>
      </c>
    </row>
    <row r="359" spans="1:2" x14ac:dyDescent="0.2">
      <c r="A359" s="4" t="str">
        <f ca="1">"4D-HJ-"&amp;TEXT(YEAR(TODAY())-14-(5-4),"0000")&amp;TEXT(9,"00")&amp;TEXT(4,"00")</f>
        <v>4D-HJ-20060904</v>
      </c>
      <c r="B359" s="6" t="s">
        <v>399</v>
      </c>
    </row>
    <row r="360" spans="1:2" x14ac:dyDescent="0.2">
      <c r="A360" s="4" t="str">
        <f ca="1">"4A-GB-"&amp;TEXT(YEAR(TODAY())-14-(5-4),"0000")&amp;TEXT(4,"00")&amp;TEXT(27,"00")</f>
        <v>4A-GB-20060427</v>
      </c>
      <c r="B360" s="6" t="s">
        <v>400</v>
      </c>
    </row>
    <row r="361" spans="1:2" x14ac:dyDescent="0.2">
      <c r="A361" s="4" t="str">
        <f ca="1">"3D-BB-"&amp;TEXT(YEAR(TODAY())-14-(5-3),"0000")&amp;TEXT(10,"00")&amp;TEXT(16,"00")</f>
        <v>3D-BB-20051016</v>
      </c>
      <c r="B361" s="6" t="s">
        <v>401</v>
      </c>
    </row>
    <row r="362" spans="1:2" x14ac:dyDescent="0.2">
      <c r="A362" s="4" t="str">
        <f ca="1">"2B-GL-"&amp;TEXT(YEAR(TODAY())-14-(5-2),"0000")&amp;TEXT(7,"00")&amp;TEXT(21,"00")</f>
        <v>2B-GL-20040721</v>
      </c>
      <c r="B362" s="6" t="s">
        <v>402</v>
      </c>
    </row>
    <row r="363" spans="1:2" x14ac:dyDescent="0.2">
      <c r="A363" s="4" t="str">
        <f ca="1">"2C-HO-"&amp;TEXT(YEAR(TODAY())-14-(5-2),"0000")&amp;TEXT(11,"00")&amp;TEXT(23,"00")</f>
        <v>2C-HO-20041123</v>
      </c>
      <c r="B363" s="6" t="s">
        <v>403</v>
      </c>
    </row>
    <row r="364" spans="1:2" x14ac:dyDescent="0.2">
      <c r="A364" s="4" t="str">
        <f ca="1">"1B-KE-"&amp;TEXT(YEAR(TODAY())-14-(5-1),"0000")&amp;TEXT(7,"00")&amp;TEXT(20,"00")</f>
        <v>1B-KE-20030720</v>
      </c>
      <c r="B364" s="6" t="s">
        <v>404</v>
      </c>
    </row>
    <row r="365" spans="1:2" x14ac:dyDescent="0.2">
      <c r="A365" s="4" t="str">
        <f ca="1">"4A-RG-"&amp;TEXT(YEAR(TODAY())-14-(5-4),"0000")&amp;TEXT(12,"00")&amp;TEXT(26,"00")</f>
        <v>4A-RG-20061226</v>
      </c>
      <c r="B365" s="6" t="s">
        <v>405</v>
      </c>
    </row>
    <row r="366" spans="1:2" x14ac:dyDescent="0.2">
      <c r="A366" s="4" t="str">
        <f ca="1">"3B-PV-"&amp;TEXT(YEAR(TODAY())-14-(5-3),"0000")&amp;TEXT(1,"00")&amp;TEXT(24,"00")</f>
        <v>3B-PV-20050124</v>
      </c>
      <c r="B366" s="6" t="s">
        <v>406</v>
      </c>
    </row>
    <row r="367" spans="1:2" x14ac:dyDescent="0.2">
      <c r="A367" s="4" t="str">
        <f ca="1">"1D-SK-"&amp;TEXT(YEAR(TODAY())-14-(5-1),"0000")&amp;TEXT(12,"00")&amp;TEXT(19,"00")</f>
        <v>1D-SK-20031219</v>
      </c>
      <c r="B367" s="6" t="s">
        <v>407</v>
      </c>
    </row>
    <row r="368" spans="1:2" x14ac:dyDescent="0.2">
      <c r="A368" s="4" t="str">
        <f ca="1">"2A-PA-"&amp;TEXT(YEAR(TODAY())-14-(5-2),"0000")&amp;TEXT(12,"00")&amp;TEXT(22,"00")</f>
        <v>2A-PA-20041222</v>
      </c>
      <c r="B368" s="6" t="s">
        <v>408</v>
      </c>
    </row>
    <row r="369" spans="1:2" x14ac:dyDescent="0.2">
      <c r="A369" s="4" t="str">
        <f ca="1">"1B-NB-"&amp;TEXT(YEAR(TODAY())-14-(5-1),"0000")&amp;TEXT(5,"00")&amp;TEXT(5,"00")</f>
        <v>1B-NB-20030505</v>
      </c>
      <c r="B369" s="6" t="s">
        <v>409</v>
      </c>
    </row>
    <row r="370" spans="1:2" x14ac:dyDescent="0.2">
      <c r="A370" s="4" t="str">
        <f ca="1">"3D-OM-"&amp;TEXT(YEAR(TODAY())-14-(5-3),"0000")&amp;TEXT(3,"00")&amp;TEXT(21,"00")</f>
        <v>3D-OM-20050321</v>
      </c>
      <c r="B370" s="6" t="s">
        <v>410</v>
      </c>
    </row>
    <row r="371" spans="1:2" x14ac:dyDescent="0.2">
      <c r="A371" s="4" t="str">
        <f ca="1">"4C-SA-"&amp;TEXT(YEAR(TODAY())-14-(5-4),"0000")&amp;TEXT(2,"00")&amp;TEXT(24,"00")</f>
        <v>4C-SA-20060224</v>
      </c>
      <c r="B371" s="6" t="s">
        <v>411</v>
      </c>
    </row>
    <row r="372" spans="1:2" x14ac:dyDescent="0.2">
      <c r="A372" s="4" t="str">
        <f ca="1">"4C-HI-"&amp;TEXT(YEAR(TODAY())-14-(5-4),"0000")&amp;TEXT(7,"00")&amp;TEXT(27,"00")</f>
        <v>4C-HI-20060727</v>
      </c>
      <c r="B372" s="6" t="s">
        <v>412</v>
      </c>
    </row>
    <row r="373" spans="1:2" x14ac:dyDescent="0.2">
      <c r="A373" s="4" t="str">
        <f ca="1">"1A-MT-"&amp;TEXT(YEAR(TODAY())-14-(5-1),"0000")&amp;TEXT(5,"00")&amp;TEXT(14,"00")</f>
        <v>1A-MT-20030514</v>
      </c>
      <c r="B373" s="6" t="s">
        <v>413</v>
      </c>
    </row>
    <row r="374" spans="1:2" x14ac:dyDescent="0.2">
      <c r="A374" s="4" t="str">
        <f ca="1">"2C-KJ-"&amp;TEXT(YEAR(TODAY())-14-(5-2),"0000")&amp;TEXT(3,"00")&amp;TEXT(22,"00")</f>
        <v>2C-KJ-20040322</v>
      </c>
      <c r="B374" s="6" t="s">
        <v>414</v>
      </c>
    </row>
    <row r="375" spans="1:2" x14ac:dyDescent="0.2">
      <c r="A375" s="4" t="str">
        <f ca="1">"3B-SI-"&amp;TEXT(YEAR(TODAY())-14-(5-3),"0000")&amp;TEXT(6,"00")&amp;TEXT(1,"00")</f>
        <v>3B-SI-20050601</v>
      </c>
      <c r="B375" s="6" t="s">
        <v>415</v>
      </c>
    </row>
    <row r="376" spans="1:2" x14ac:dyDescent="0.2">
      <c r="A376" s="4" t="str">
        <f ca="1">"1C-CB-"&amp;TEXT(YEAR(TODAY())-14-(5-1),"0000")&amp;TEXT(11,"00")&amp;TEXT(28,"00")</f>
        <v>1C-CB-20031128</v>
      </c>
      <c r="B376" s="6" t="s">
        <v>416</v>
      </c>
    </row>
    <row r="377" spans="1:2" x14ac:dyDescent="0.2">
      <c r="A377" s="4" t="str">
        <f ca="1">"1D-KB-"&amp;TEXT(YEAR(TODAY())-14-(5-1),"0000")&amp;TEXT(5,"00")&amp;TEXT(3,"00")</f>
        <v>1D-KB-20030503</v>
      </c>
      <c r="B377" s="6" t="s">
        <v>6</v>
      </c>
    </row>
    <row r="378" spans="1:2" x14ac:dyDescent="0.2">
      <c r="A378" s="4" t="str">
        <f ca="1">"3B-PJ-"&amp;TEXT(YEAR(TODAY())-14-(5-3),"0000")&amp;TEXT(8,"00")&amp;TEXT(11,"00")</f>
        <v>3B-PJ-20050811</v>
      </c>
      <c r="B378" s="6" t="s">
        <v>417</v>
      </c>
    </row>
    <row r="379" spans="1:2" x14ac:dyDescent="0.2">
      <c r="A379" s="4" t="str">
        <f ca="1">"1D-PG-"&amp;TEXT(YEAR(TODAY())-14-(5-1),"0000")&amp;TEXT(12,"00")&amp;TEXT(25,"00")</f>
        <v>1D-PG-20031225</v>
      </c>
      <c r="B379" s="6" t="s">
        <v>418</v>
      </c>
    </row>
    <row r="380" spans="1:2" x14ac:dyDescent="0.2">
      <c r="A380" s="4" t="str">
        <f ca="1">"1D-MR-"&amp;TEXT(YEAR(TODAY())-14-(5-1),"0000")&amp;TEXT(8,"00")&amp;TEXT(24,"00")</f>
        <v>1D-MR-20030824</v>
      </c>
      <c r="B380" s="6" t="s">
        <v>419</v>
      </c>
    </row>
    <row r="381" spans="1:2" x14ac:dyDescent="0.2">
      <c r="A381" s="4" t="str">
        <f ca="1">"1D-TE-"&amp;TEXT(YEAR(TODAY())-14-(5-1),"0000")&amp;TEXT(9,"00")&amp;TEXT(9,"00")</f>
        <v>1D-TE-20030909</v>
      </c>
      <c r="B381" s="6" t="s">
        <v>420</v>
      </c>
    </row>
    <row r="382" spans="1:2" x14ac:dyDescent="0.2">
      <c r="A382" s="4" t="str">
        <f ca="1">"4A-NM-"&amp;TEXT(YEAR(TODAY())-14-(5-4),"0000")&amp;TEXT(8,"00")&amp;TEXT(14,"00")</f>
        <v>4A-NM-20060814</v>
      </c>
      <c r="B382" s="6" t="s">
        <v>421</v>
      </c>
    </row>
    <row r="383" spans="1:2" x14ac:dyDescent="0.2">
      <c r="A383" s="4" t="str">
        <f ca="1">"4D-LR-"&amp;TEXT(YEAR(TODAY())-14-(5-4),"0000")&amp;TEXT(7,"00")&amp;TEXT(11,"00")</f>
        <v>4D-LR-20060711</v>
      </c>
      <c r="B383" s="6" t="s">
        <v>422</v>
      </c>
    </row>
    <row r="384" spans="1:2" x14ac:dyDescent="0.2">
      <c r="A384" s="4" t="str">
        <f ca="1">"3C-SI-"&amp;TEXT(YEAR(TODAY())-14-(5-3),"0000")&amp;TEXT(12,"00")&amp;TEXT(10,"00")</f>
        <v>3C-SI-20051210</v>
      </c>
      <c r="B384" s="6" t="s">
        <v>423</v>
      </c>
    </row>
    <row r="385" spans="1:2" x14ac:dyDescent="0.2">
      <c r="A385" s="4" t="str">
        <f ca="1">"1B-TC-"&amp;TEXT(YEAR(TODAY())-14-(5-1),"0000")&amp;TEXT(4,"00")&amp;TEXT(18,"00")</f>
        <v>1B-TC-20030418</v>
      </c>
      <c r="B385" s="6" t="s">
        <v>424</v>
      </c>
    </row>
    <row r="386" spans="1:2" x14ac:dyDescent="0.2">
      <c r="A386" s="4" t="str">
        <f ca="1">"2B-NS-"&amp;TEXT(YEAR(TODAY())-14-(5-2),"0000")&amp;TEXT(9,"00")&amp;TEXT(15,"00")</f>
        <v>2B-NS-20040915</v>
      </c>
      <c r="B386" s="6" t="s">
        <v>425</v>
      </c>
    </row>
    <row r="387" spans="1:2" x14ac:dyDescent="0.2">
      <c r="A387" s="4" t="str">
        <f ca="1">"4C-PI-"&amp;TEXT(YEAR(TODAY())-14-(5-4),"0000")&amp;TEXT(7,"00")&amp;TEXT(12,"00")</f>
        <v>4C-PI-20060712</v>
      </c>
      <c r="B387" s="6" t="s">
        <v>426</v>
      </c>
    </row>
    <row r="388" spans="1:2" x14ac:dyDescent="0.2">
      <c r="A388" s="4" t="str">
        <f ca="1">"1B-JA-"&amp;TEXT(YEAR(TODAY())-14-(5-1),"0000")&amp;TEXT(12,"00")&amp;TEXT(10,"00")</f>
        <v>1B-JA-20031210</v>
      </c>
      <c r="B388" s="6" t="s">
        <v>427</v>
      </c>
    </row>
    <row r="389" spans="1:2" x14ac:dyDescent="0.2">
      <c r="A389" s="4" t="str">
        <f ca="1">"2B-DS-"&amp;TEXT(YEAR(TODAY())-14-(5-2),"0000")&amp;TEXT(11,"00")&amp;TEXT(8,"00")</f>
        <v>2B-DS-20041108</v>
      </c>
      <c r="B389" s="6" t="s">
        <v>428</v>
      </c>
    </row>
    <row r="390" spans="1:2" x14ac:dyDescent="0.2">
      <c r="A390" s="4" t="str">
        <f ca="1">"4D-SV-"&amp;TEXT(YEAR(TODAY())-14-(5-4),"0000")&amp;TEXT(12,"00")&amp;TEXT(13,"00")</f>
        <v>4D-SV-20061213</v>
      </c>
      <c r="B390" s="6" t="s">
        <v>429</v>
      </c>
    </row>
    <row r="391" spans="1:2" x14ac:dyDescent="0.2">
      <c r="A391" s="4" t="str">
        <f ca="1">"3C-LZ-"&amp;TEXT(YEAR(TODAY())-14-(5-3),"0000")&amp;TEXT(2,"00")&amp;TEXT(26,"00")</f>
        <v>3C-LZ-20050226</v>
      </c>
      <c r="B391" s="6" t="s">
        <v>430</v>
      </c>
    </row>
    <row r="392" spans="1:2" x14ac:dyDescent="0.2">
      <c r="A392" s="4" t="str">
        <f ca="1">"2D-ÓL-"&amp;TEXT(YEAR(TODAY())-14-(5-2),"0000")&amp;TEXT(3,"00")&amp;TEXT(22,"00")</f>
        <v>2D-ÓL-20040322</v>
      </c>
      <c r="B392" s="6" t="s">
        <v>431</v>
      </c>
    </row>
    <row r="393" spans="1:2" x14ac:dyDescent="0.2">
      <c r="A393" s="4" t="str">
        <f ca="1">"2B-PL-"&amp;TEXT(YEAR(TODAY())-14-(5-2),"0000")&amp;TEXT(4,"00")&amp;TEXT(3,"00")</f>
        <v>2B-PL-20040403</v>
      </c>
      <c r="B393" s="6" t="s">
        <v>432</v>
      </c>
    </row>
    <row r="394" spans="1:2" x14ac:dyDescent="0.2">
      <c r="A394" s="4" t="str">
        <f ca="1">"3D-SF-"&amp;TEXT(YEAR(TODAY())-14-(5-3),"0000")&amp;TEXT(1,"00")&amp;TEXT(26,"00")</f>
        <v>3D-SF-20050126</v>
      </c>
      <c r="B394" s="6" t="s">
        <v>433</v>
      </c>
    </row>
    <row r="395" spans="1:2" x14ac:dyDescent="0.2">
      <c r="A395" s="4" t="str">
        <f ca="1">"2B-RE-"&amp;TEXT(YEAR(TODAY())-14-(5-2),"0000")&amp;TEXT(10,"00")&amp;TEXT(5,"00")</f>
        <v>2B-RE-20041005</v>
      </c>
      <c r="B395" s="6" t="s">
        <v>434</v>
      </c>
    </row>
    <row r="396" spans="1:2" x14ac:dyDescent="0.2">
      <c r="A396" s="4" t="str">
        <f ca="1">"4B-FS-"&amp;TEXT(YEAR(TODAY())-14-(5-4),"0000")&amp;TEXT(10,"00")&amp;TEXT(19,"00")</f>
        <v>4B-FS-20061019</v>
      </c>
      <c r="B396" s="6" t="s">
        <v>435</v>
      </c>
    </row>
    <row r="397" spans="1:2" x14ac:dyDescent="0.2">
      <c r="A397" s="4" t="str">
        <f ca="1">"2D-ST-"&amp;TEXT(YEAR(TODAY())-14-(5-2),"0000")&amp;TEXT(8,"00")&amp;TEXT(27,"00")</f>
        <v>2D-ST-20040827</v>
      </c>
      <c r="B397" s="6" t="s">
        <v>436</v>
      </c>
    </row>
    <row r="398" spans="1:2" x14ac:dyDescent="0.2">
      <c r="A398" s="4" t="str">
        <f ca="1">"3C-SZ-"&amp;TEXT(YEAR(TODAY())-14-(5-3),"0000")&amp;TEXT(11,"00")&amp;TEXT(15,"00")</f>
        <v>3C-SZ-20051115</v>
      </c>
      <c r="B398" s="6" t="s">
        <v>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3"/>
  <sheetViews>
    <sheetView workbookViewId="0">
      <selection activeCell="I5" sqref="I5"/>
    </sheetView>
  </sheetViews>
  <sheetFormatPr defaultRowHeight="12" x14ac:dyDescent="0.2"/>
  <cols>
    <col min="1" max="1" width="23.33203125" bestFit="1" customWidth="1"/>
    <col min="2" max="2" width="17.83203125" customWidth="1"/>
  </cols>
  <sheetData>
    <row r="1" spans="1:2" ht="27" customHeight="1" x14ac:dyDescent="0.2">
      <c r="A1" s="5" t="s">
        <v>40</v>
      </c>
      <c r="B1" s="5" t="s">
        <v>443</v>
      </c>
    </row>
    <row r="2" spans="1:2" x14ac:dyDescent="0.2">
      <c r="A2" t="s">
        <v>8</v>
      </c>
    </row>
    <row r="3" spans="1:2" x14ac:dyDescent="0.2">
      <c r="A3" t="s">
        <v>9</v>
      </c>
    </row>
    <row r="4" spans="1:2" x14ac:dyDescent="0.2">
      <c r="A4" t="s">
        <v>10</v>
      </c>
    </row>
    <row r="5" spans="1:2" x14ac:dyDescent="0.2">
      <c r="A5" t="s">
        <v>11</v>
      </c>
    </row>
    <row r="6" spans="1:2" x14ac:dyDescent="0.2">
      <c r="A6" t="s">
        <v>12</v>
      </c>
    </row>
    <row r="7" spans="1:2" x14ac:dyDescent="0.2">
      <c r="A7" t="s">
        <v>13</v>
      </c>
    </row>
    <row r="8" spans="1:2" x14ac:dyDescent="0.2">
      <c r="A8" t="s">
        <v>14</v>
      </c>
    </row>
    <row r="9" spans="1:2" x14ac:dyDescent="0.2">
      <c r="A9" t="s">
        <v>15</v>
      </c>
    </row>
    <row r="10" spans="1:2" x14ac:dyDescent="0.2">
      <c r="A10" t="s">
        <v>16</v>
      </c>
    </row>
    <row r="11" spans="1:2" x14ac:dyDescent="0.2">
      <c r="A11" t="s">
        <v>17</v>
      </c>
    </row>
    <row r="12" spans="1:2" x14ac:dyDescent="0.2">
      <c r="A12" t="s">
        <v>18</v>
      </c>
    </row>
    <row r="13" spans="1:2" x14ac:dyDescent="0.2">
      <c r="A13" t="s">
        <v>19</v>
      </c>
    </row>
    <row r="14" spans="1:2" x14ac:dyDescent="0.2">
      <c r="A14" t="s">
        <v>20</v>
      </c>
    </row>
    <row r="15" spans="1:2" x14ac:dyDescent="0.2">
      <c r="A15" t="s">
        <v>21</v>
      </c>
    </row>
    <row r="16" spans="1:2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1" spans="1:1" x14ac:dyDescent="0.2">
      <c r="A21" t="s">
        <v>27</v>
      </c>
    </row>
    <row r="22" spans="1:1" x14ac:dyDescent="0.2">
      <c r="A22" t="s">
        <v>28</v>
      </c>
    </row>
    <row r="23" spans="1:1" x14ac:dyDescent="0.2">
      <c r="A23" t="s">
        <v>29</v>
      </c>
    </row>
    <row r="24" spans="1:1" x14ac:dyDescent="0.2">
      <c r="A24" t="s">
        <v>30</v>
      </c>
    </row>
    <row r="25" spans="1:1" x14ac:dyDescent="0.2">
      <c r="A25" t="s">
        <v>31</v>
      </c>
    </row>
    <row r="26" spans="1:1" x14ac:dyDescent="0.2">
      <c r="A26" t="s">
        <v>32</v>
      </c>
    </row>
    <row r="27" spans="1:1" x14ac:dyDescent="0.2">
      <c r="A27" t="s">
        <v>33</v>
      </c>
    </row>
    <row r="28" spans="1:1" x14ac:dyDescent="0.2">
      <c r="A28" t="s">
        <v>34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t="s">
        <v>38</v>
      </c>
    </row>
    <row r="33" spans="1:1" x14ac:dyDescent="0.2">
      <c r="A33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>
      <selection activeCell="F18" sqref="F18"/>
    </sheetView>
  </sheetViews>
  <sheetFormatPr defaultRowHeight="12" x14ac:dyDescent="0.2"/>
  <cols>
    <col min="1" max="1" width="37.83203125" customWidth="1"/>
    <col min="2" max="2" width="33.83203125" customWidth="1"/>
  </cols>
  <sheetData>
    <row r="1" spans="1:4" x14ac:dyDescent="0.2">
      <c r="A1" t="s">
        <v>444</v>
      </c>
    </row>
    <row r="2" spans="1:4" x14ac:dyDescent="0.2">
      <c r="A2" t="s">
        <v>445</v>
      </c>
    </row>
    <row r="3" spans="1:4" x14ac:dyDescent="0.2">
      <c r="A3" t="s">
        <v>446</v>
      </c>
    </row>
    <row r="4" spans="1:4" x14ac:dyDescent="0.2">
      <c r="A4" t="s">
        <v>447</v>
      </c>
    </row>
    <row r="5" spans="1:4" x14ac:dyDescent="0.2">
      <c r="A5" t="s">
        <v>448</v>
      </c>
    </row>
    <row r="6" spans="1:4" x14ac:dyDescent="0.2">
      <c r="A6" t="s">
        <v>449</v>
      </c>
      <c r="D6" s="3" t="s">
        <v>464</v>
      </c>
    </row>
    <row r="7" spans="1:4" x14ac:dyDescent="0.2">
      <c r="A7" t="s">
        <v>465</v>
      </c>
      <c r="D7" s="3" t="s">
        <v>466</v>
      </c>
    </row>
    <row r="8" spans="1:4" x14ac:dyDescent="0.2">
      <c r="A8" t="s">
        <v>450</v>
      </c>
    </row>
    <row r="9" spans="1:4" x14ac:dyDescent="0.2">
      <c r="A9" t="s">
        <v>451</v>
      </c>
    </row>
    <row r="10" spans="1:4" x14ac:dyDescent="0.2">
      <c r="A10" t="s">
        <v>452</v>
      </c>
    </row>
    <row r="11" spans="1:4" x14ac:dyDescent="0.2">
      <c r="A11" t="s">
        <v>453</v>
      </c>
    </row>
    <row r="12" spans="1:4" x14ac:dyDescent="0.2">
      <c r="A12" t="s">
        <v>454</v>
      </c>
    </row>
    <row r="13" spans="1:4" x14ac:dyDescent="0.2">
      <c r="A13" t="s">
        <v>455</v>
      </c>
    </row>
    <row r="14" spans="1:4" x14ac:dyDescent="0.2">
      <c r="A14" t="s">
        <v>456</v>
      </c>
    </row>
    <row r="15" spans="1:4" x14ac:dyDescent="0.2">
      <c r="A15" t="s">
        <v>457</v>
      </c>
    </row>
    <row r="16" spans="1:4" x14ac:dyDescent="0.2">
      <c r="A16" t="s">
        <v>458</v>
      </c>
    </row>
    <row r="17" spans="1:1" x14ac:dyDescent="0.2">
      <c r="A17" t="s">
        <v>459</v>
      </c>
    </row>
    <row r="18" spans="1:1" x14ac:dyDescent="0.2">
      <c r="A18" t="s">
        <v>460</v>
      </c>
    </row>
    <row r="19" spans="1:1" x14ac:dyDescent="0.2">
      <c r="A19" t="s">
        <v>461</v>
      </c>
    </row>
    <row r="20" spans="1:1" x14ac:dyDescent="0.2">
      <c r="A20" t="s">
        <v>462</v>
      </c>
    </row>
    <row r="21" spans="1:1" x14ac:dyDescent="0.2">
      <c r="A2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HOSSZ</vt:lpstr>
      <vt:lpstr>BAL</vt:lpstr>
      <vt:lpstr>JOBB</vt:lpstr>
      <vt:lpstr>KÖZÉP</vt:lpstr>
      <vt:lpstr>vegyesen A</vt:lpstr>
      <vt:lpstr>vegyesen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2020-01-17T14:14:32Z</dcterms:created>
  <dcterms:modified xsi:type="dcterms:W3CDTF">2021-12-17T14:06:15Z</dcterms:modified>
</cp:coreProperties>
</file>